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da0ff06da114e0/FRIENDS TREASURER/2 ANNUAL BUDGETS/2026-2027 Submitted Budget Requests/"/>
    </mc:Choice>
  </mc:AlternateContent>
  <xr:revisionPtr revIDLastSave="423" documentId="8_{0651F4D2-5F2C-4A58-999F-8BBC839C9CD9}" xr6:coauthVersionLast="47" xr6:coauthVersionMax="47" xr10:uidLastSave="{536EF8B3-1978-487B-913B-5B27E788A16A}"/>
  <bookViews>
    <workbookView xWindow="-120" yWindow="-120" windowWidth="29040" windowHeight="15840" xr2:uid="{6037A076-D09D-4661-AF01-0C6F8248483D}"/>
  </bookViews>
  <sheets>
    <sheet name="Annual Budget Preparation 2026-" sheetId="1" r:id="rId1"/>
  </sheets>
  <definedNames>
    <definedName name="a">'Annual Budget Preparation 2026-'!$E$257</definedName>
    <definedName name="_xlnm.Print_Titles" localSheetId="0">'Annual Budget Preparation 2026-'!$1:$2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" i="1" l="1"/>
  <c r="F215" i="1" l="1"/>
  <c r="F36" i="1"/>
  <c r="F139" i="1" l="1"/>
  <c r="F48" i="1"/>
  <c r="E37" i="1"/>
  <c r="E91" i="1"/>
  <c r="F90" i="1"/>
  <c r="D91" i="1"/>
  <c r="C91" i="1"/>
  <c r="B91" i="1"/>
  <c r="E216" i="1"/>
  <c r="D216" i="1"/>
  <c r="C216" i="1"/>
  <c r="B216" i="1"/>
  <c r="C69" i="1"/>
  <c r="E185" i="1"/>
  <c r="F24" i="1"/>
  <c r="F25" i="1"/>
  <c r="F26" i="1"/>
  <c r="F27" i="1"/>
  <c r="F28" i="1"/>
  <c r="F29" i="1"/>
  <c r="F32" i="1"/>
  <c r="F33" i="1"/>
  <c r="F34" i="1"/>
  <c r="F35" i="1"/>
  <c r="F39" i="1"/>
  <c r="F40" i="1"/>
  <c r="F41" i="1"/>
  <c r="F42" i="1"/>
  <c r="F43" i="1"/>
  <c r="F44" i="1"/>
  <c r="F45" i="1"/>
  <c r="F46" i="1"/>
  <c r="F47" i="1"/>
  <c r="F49" i="1"/>
  <c r="F50" i="1"/>
  <c r="F53" i="1"/>
  <c r="F54" i="1"/>
  <c r="F55" i="1"/>
  <c r="F56" i="1"/>
  <c r="F57" i="1"/>
  <c r="F60" i="1"/>
  <c r="F61" i="1"/>
  <c r="F62" i="1"/>
  <c r="F64" i="1"/>
  <c r="F65" i="1"/>
  <c r="F66" i="1"/>
  <c r="F67" i="1"/>
  <c r="F68" i="1"/>
  <c r="F73" i="1"/>
  <c r="F74" i="1"/>
  <c r="F75" i="1"/>
  <c r="F76" i="1"/>
  <c r="F77" i="1"/>
  <c r="F78" i="1"/>
  <c r="F79" i="1"/>
  <c r="F82" i="1"/>
  <c r="F83" i="1"/>
  <c r="F84" i="1"/>
  <c r="F87" i="1"/>
  <c r="F88" i="1"/>
  <c r="F89" i="1"/>
  <c r="F93" i="1"/>
  <c r="F94" i="1"/>
  <c r="F95" i="1"/>
  <c r="F96" i="1"/>
  <c r="F97" i="1"/>
  <c r="F98" i="1"/>
  <c r="F99" i="1"/>
  <c r="F100" i="1"/>
  <c r="F101" i="1"/>
  <c r="F104" i="1"/>
  <c r="F107" i="1"/>
  <c r="F110" i="1"/>
  <c r="F112" i="1"/>
  <c r="F113" i="1"/>
  <c r="F114" i="1"/>
  <c r="F115" i="1"/>
  <c r="F121" i="1"/>
  <c r="F122" i="1"/>
  <c r="F123" i="1"/>
  <c r="F124" i="1"/>
  <c r="F125" i="1"/>
  <c r="F126" i="1"/>
  <c r="F127" i="1"/>
  <c r="F130" i="1"/>
  <c r="F131" i="1"/>
  <c r="F132" i="1"/>
  <c r="F133" i="1"/>
  <c r="F134" i="1"/>
  <c r="F135" i="1"/>
  <c r="F136" i="1"/>
  <c r="F137" i="1"/>
  <c r="F138" i="1"/>
  <c r="F140" i="1"/>
  <c r="F141" i="1"/>
  <c r="F142" i="1"/>
  <c r="F143" i="1"/>
  <c r="F144" i="1"/>
  <c r="F145" i="1"/>
  <c r="F151" i="1"/>
  <c r="F152" i="1"/>
  <c r="F153" i="1"/>
  <c r="F156" i="1"/>
  <c r="F157" i="1"/>
  <c r="F158" i="1"/>
  <c r="F159" i="1"/>
  <c r="F162" i="1"/>
  <c r="F163" i="1"/>
  <c r="F164" i="1"/>
  <c r="F165" i="1"/>
  <c r="F170" i="1"/>
  <c r="F171" i="1"/>
  <c r="F172" i="1"/>
  <c r="F174" i="1"/>
  <c r="F175" i="1"/>
  <c r="F176" i="1"/>
  <c r="F177" i="1"/>
  <c r="F178" i="1"/>
  <c r="F180" i="1"/>
  <c r="F181" i="1"/>
  <c r="F182" i="1"/>
  <c r="F183" i="1"/>
  <c r="F184" i="1"/>
  <c r="F189" i="1"/>
  <c r="F190" i="1"/>
  <c r="F191" i="1"/>
  <c r="F193" i="1"/>
  <c r="F194" i="1"/>
  <c r="F195" i="1"/>
  <c r="F196" i="1"/>
  <c r="F197" i="1"/>
  <c r="F199" i="1"/>
  <c r="F200" i="1"/>
  <c r="F201" i="1"/>
  <c r="F202" i="1"/>
  <c r="F203" i="1"/>
  <c r="F206" i="1"/>
  <c r="F207" i="1"/>
  <c r="F208" i="1"/>
  <c r="F209" i="1"/>
  <c r="F210" i="1"/>
  <c r="F211" i="1"/>
  <c r="F212" i="1"/>
  <c r="F213" i="1"/>
  <c r="F23" i="1"/>
  <c r="E51" i="1"/>
  <c r="E69" i="1"/>
  <c r="F69" i="1" s="1"/>
  <c r="E102" i="1"/>
  <c r="D102" i="1"/>
  <c r="C102" i="1"/>
  <c r="B102" i="1"/>
  <c r="D80" i="1"/>
  <c r="E80" i="1"/>
  <c r="C80" i="1"/>
  <c r="B80" i="1"/>
  <c r="D51" i="1"/>
  <c r="C51" i="1"/>
  <c r="D128" i="1"/>
  <c r="C146" i="1"/>
  <c r="D146" i="1"/>
  <c r="E146" i="1"/>
  <c r="B146" i="1"/>
  <c r="E166" i="1"/>
  <c r="C204" i="1"/>
  <c r="D204" i="1"/>
  <c r="E204" i="1"/>
  <c r="B204" i="1"/>
  <c r="C198" i="1"/>
  <c r="D198" i="1"/>
  <c r="E198" i="1"/>
  <c r="B198" i="1"/>
  <c r="C192" i="1"/>
  <c r="D192" i="1"/>
  <c r="E192" i="1"/>
  <c r="B192" i="1"/>
  <c r="C185" i="1"/>
  <c r="D185" i="1"/>
  <c r="B185" i="1"/>
  <c r="E179" i="1"/>
  <c r="C179" i="1"/>
  <c r="D179" i="1"/>
  <c r="B179" i="1"/>
  <c r="C173" i="1"/>
  <c r="D173" i="1"/>
  <c r="E173" i="1"/>
  <c r="B173" i="1"/>
  <c r="C166" i="1"/>
  <c r="D166" i="1"/>
  <c r="B166" i="1"/>
  <c r="C160" i="1"/>
  <c r="D160" i="1"/>
  <c r="E160" i="1"/>
  <c r="B160" i="1"/>
  <c r="C154" i="1"/>
  <c r="D154" i="1"/>
  <c r="E154" i="1"/>
  <c r="B154" i="1"/>
  <c r="E147" i="1"/>
  <c r="C147" i="1"/>
  <c r="D147" i="1"/>
  <c r="B147" i="1"/>
  <c r="C128" i="1"/>
  <c r="E128" i="1"/>
  <c r="B128" i="1"/>
  <c r="C116" i="1"/>
  <c r="C117" i="1" s="1"/>
  <c r="D116" i="1"/>
  <c r="D117" i="1" s="1"/>
  <c r="E116" i="1"/>
  <c r="E117" i="1" s="1"/>
  <c r="B116" i="1"/>
  <c r="B117" i="1" s="1"/>
  <c r="C108" i="1"/>
  <c r="D108" i="1"/>
  <c r="E108" i="1"/>
  <c r="B108" i="1"/>
  <c r="C105" i="1"/>
  <c r="D105" i="1"/>
  <c r="E105" i="1"/>
  <c r="B105" i="1"/>
  <c r="C85" i="1"/>
  <c r="D85" i="1"/>
  <c r="E85" i="1"/>
  <c r="B85" i="1"/>
  <c r="C58" i="1"/>
  <c r="D58" i="1"/>
  <c r="E58" i="1"/>
  <c r="B58" i="1"/>
  <c r="B51" i="1"/>
  <c r="C37" i="1"/>
  <c r="D37" i="1"/>
  <c r="B37" i="1"/>
  <c r="C30" i="1"/>
  <c r="D30" i="1"/>
  <c r="E30" i="1"/>
  <c r="B30" i="1"/>
  <c r="F185" i="1" l="1"/>
  <c r="F160" i="1"/>
  <c r="F85" i="1"/>
  <c r="F192" i="1"/>
  <c r="F204" i="1"/>
  <c r="D205" i="1"/>
  <c r="F51" i="1"/>
  <c r="F147" i="1"/>
  <c r="F58" i="1"/>
  <c r="F198" i="1"/>
  <c r="F216" i="1"/>
  <c r="F30" i="1"/>
  <c r="F108" i="1"/>
  <c r="F128" i="1"/>
  <c r="F179" i="1"/>
  <c r="F102" i="1"/>
  <c r="F37" i="1"/>
  <c r="F105" i="1"/>
  <c r="F117" i="1"/>
  <c r="F166" i="1"/>
  <c r="F146" i="1"/>
  <c r="F80" i="1"/>
  <c r="F154" i="1"/>
  <c r="F173" i="1"/>
  <c r="F116" i="1"/>
  <c r="E205" i="1"/>
  <c r="F91" i="1"/>
  <c r="C205" i="1"/>
  <c r="B186" i="1"/>
  <c r="C118" i="1"/>
  <c r="B167" i="1"/>
  <c r="D167" i="1"/>
  <c r="E70" i="1"/>
  <c r="C167" i="1"/>
  <c r="D70" i="1"/>
  <c r="B205" i="1"/>
  <c r="C70" i="1"/>
  <c r="B70" i="1"/>
  <c r="B118" i="1"/>
  <c r="D186" i="1"/>
  <c r="C186" i="1"/>
  <c r="D118" i="1"/>
  <c r="E118" i="1"/>
  <c r="E167" i="1"/>
  <c r="E186" i="1"/>
  <c r="F167" i="1" l="1"/>
  <c r="F118" i="1"/>
  <c r="D217" i="1"/>
  <c r="D218" i="1" s="1"/>
  <c r="D219" i="1" s="1"/>
  <c r="D220" i="1" s="1"/>
  <c r="F186" i="1"/>
  <c r="C217" i="1"/>
  <c r="C218" i="1" s="1"/>
  <c r="C219" i="1" s="1"/>
  <c r="C220" i="1" s="1"/>
  <c r="E217" i="1"/>
  <c r="E218" i="1" s="1"/>
  <c r="F70" i="1"/>
  <c r="B217" i="1"/>
  <c r="B218" i="1" s="1"/>
  <c r="B219" i="1" s="1"/>
  <c r="B220" i="1" s="1"/>
  <c r="F218" i="1" l="1"/>
  <c r="F217" i="1"/>
  <c r="E219" i="1"/>
  <c r="F219" i="1" l="1"/>
  <c r="G219" i="1"/>
  <c r="E220" i="1"/>
</calcChain>
</file>

<file path=xl/sharedStrings.xml><?xml version="1.0" encoding="utf-8"?>
<sst xmlns="http://schemas.openxmlformats.org/spreadsheetml/2006/main" count="286" uniqueCount="227">
  <si>
    <t>Accounts</t>
  </si>
  <si>
    <t>Revenues</t>
  </si>
  <si>
    <t xml:space="preserve">   Unrestricted Income</t>
  </si>
  <si>
    <t xml:space="preserve">      4010 Pledge</t>
  </si>
  <si>
    <t xml:space="preserve">      4020 Offering</t>
  </si>
  <si>
    <t xml:space="preserve">      4100 Building Rental</t>
  </si>
  <si>
    <t xml:space="preserve"> $-   </t>
  </si>
  <si>
    <t xml:space="preserve">      4120 Miscellaneous Income</t>
  </si>
  <si>
    <t xml:space="preserve">      4123 Reclassification To/From Restricted Income</t>
  </si>
  <si>
    <t xml:space="preserve">      Other Income</t>
  </si>
  <si>
    <t xml:space="preserve">         4121 Employee Retention Credit</t>
  </si>
  <si>
    <t xml:space="preserve">         4126 Pension Fund Grant Assoc. Pastor Benefits</t>
  </si>
  <si>
    <t xml:space="preserve">      Total Other Income</t>
  </si>
  <si>
    <t xml:space="preserve">   Total Unrestricted Income</t>
  </si>
  <si>
    <t xml:space="preserve">   Investment Income</t>
  </si>
  <si>
    <t xml:space="preserve">      4331 Unrealized Gains and Losses (Schwab)</t>
  </si>
  <si>
    <t xml:space="preserve">      4333 Interest on Cash Equivalent Fund (UCFund)</t>
  </si>
  <si>
    <t xml:space="preserve">   Total Investment Income</t>
  </si>
  <si>
    <t>Total Revenues</t>
  </si>
  <si>
    <t>Expenses</t>
  </si>
  <si>
    <t xml:space="preserve">   Administrative</t>
  </si>
  <si>
    <t xml:space="preserve">      Dues</t>
  </si>
  <si>
    <t xml:space="preserve">         5131 Heart of Texas Association Dues</t>
  </si>
  <si>
    <t xml:space="preserve">         5132 United Campus Ministry Dues</t>
  </si>
  <si>
    <t xml:space="preserve">         5133 OCWM Dues</t>
  </si>
  <si>
    <t xml:space="preserve">         5134 Texas Impact Dues</t>
  </si>
  <si>
    <t xml:space="preserve">         5136 Be The Neighbor Dues</t>
  </si>
  <si>
    <t xml:space="preserve">         5137 Brazos Church Pantry Dues</t>
  </si>
  <si>
    <t xml:space="preserve">         5138 UCC National Disability Awarenesss</t>
  </si>
  <si>
    <t xml:space="preserve">      Total Dues</t>
  </si>
  <si>
    <t xml:space="preserve">      Donations</t>
  </si>
  <si>
    <t xml:space="preserve">         5210 Brazos Church Pantry donation</t>
  </si>
  <si>
    <t xml:space="preserve">         5211 Family Promise donation</t>
  </si>
  <si>
    <t xml:space="preserve">         5212 Brazos Immigration Integration Network (BIIN) dona</t>
  </si>
  <si>
    <t xml:space="preserve">         5213 Feast of Caring donation</t>
  </si>
  <si>
    <t xml:space="preserve">      Total Donations</t>
  </si>
  <si>
    <t xml:space="preserve">      General Expenses</t>
  </si>
  <si>
    <t xml:space="preserve">         5340 Financial cell phone subscription</t>
  </si>
  <si>
    <t xml:space="preserve">         5350 Church Management Software (ACS)</t>
  </si>
  <si>
    <t xml:space="preserve">         5380 Banking Fees/Online Fees</t>
  </si>
  <si>
    <t xml:space="preserve">         5410 Office Supplies</t>
  </si>
  <si>
    <t xml:space="preserve">         5420 Postage and Delivery</t>
  </si>
  <si>
    <t xml:space="preserve">         5450 Conferences</t>
  </si>
  <si>
    <t xml:space="preserve">         5451 Meeting expenses</t>
  </si>
  <si>
    <t xml:space="preserve">         5460 Copier Service</t>
  </si>
  <si>
    <t xml:space="preserve">         5461 Excess Copies</t>
  </si>
  <si>
    <t xml:space="preserve">      Total General Expenses</t>
  </si>
  <si>
    <t xml:space="preserve">      Utilities</t>
  </si>
  <si>
    <t xml:space="preserve">         5509 Utilities - Gas</t>
  </si>
  <si>
    <t xml:space="preserve">         5510 Utilities - Electric</t>
  </si>
  <si>
    <t xml:space="preserve">         5511 Internet</t>
  </si>
  <si>
    <t xml:space="preserve">         5512 Telephone</t>
  </si>
  <si>
    <t xml:space="preserve">         5513 Recycling Expense</t>
  </si>
  <si>
    <t xml:space="preserve">      Total Utilities</t>
  </si>
  <si>
    <t xml:space="preserve">      Technology</t>
  </si>
  <si>
    <t xml:space="preserve">         5610 Website Hosting</t>
  </si>
  <si>
    <t xml:space="preserve">         5611 Electronic Newsletter</t>
  </si>
  <si>
    <t xml:space="preserve">         5612 Computer Software</t>
  </si>
  <si>
    <t xml:space="preserve">         5613 Computer Equipment</t>
  </si>
  <si>
    <t xml:space="preserve">         5614 Audio Equipment</t>
  </si>
  <si>
    <t xml:space="preserve">         5615 Video Conferencing Service</t>
  </si>
  <si>
    <t xml:space="preserve">         5616 Church Streaming</t>
  </si>
  <si>
    <t xml:space="preserve">         5617 Software Support</t>
  </si>
  <si>
    <t xml:space="preserve">      Total Technology</t>
  </si>
  <si>
    <t xml:space="preserve">   Total Administrative</t>
  </si>
  <si>
    <t xml:space="preserve">   Programs</t>
  </si>
  <si>
    <t xml:space="preserve">      Christian Education</t>
  </si>
  <si>
    <t xml:space="preserve">         6011 Curriculum</t>
  </si>
  <si>
    <t xml:space="preserve">         6012 Christian Ed Supplies</t>
  </si>
  <si>
    <t xml:space="preserve">         6014 Youth Mission Trip</t>
  </si>
  <si>
    <t xml:space="preserve">         6015 Confirmation</t>
  </si>
  <si>
    <t xml:space="preserve">         6016 Graduate Recognition</t>
  </si>
  <si>
    <t xml:space="preserve">         6017 Vacation Bible School</t>
  </si>
  <si>
    <t xml:space="preserve">      Total Christian Education</t>
  </si>
  <si>
    <t xml:space="preserve">      Evangelism</t>
  </si>
  <si>
    <t xml:space="preserve">         6222 Print Advertising</t>
  </si>
  <si>
    <t xml:space="preserve">         6223 Evangelism Miscellaneous</t>
  </si>
  <si>
    <t xml:space="preserve">         6227 Internet Advertising</t>
  </si>
  <si>
    <t xml:space="preserve">      Total Evangelism</t>
  </si>
  <si>
    <t xml:space="preserve">      Fellowship</t>
  </si>
  <si>
    <t xml:space="preserve">         6301 Fellowship</t>
  </si>
  <si>
    <t xml:space="preserve">         6302 Programs</t>
  </si>
  <si>
    <t xml:space="preserve">         6303 Coffee/Kitchen Supplies</t>
  </si>
  <si>
    <t xml:space="preserve">      Total Fellowship</t>
  </si>
  <si>
    <t xml:space="preserve">      Justice &amp; Missions</t>
  </si>
  <si>
    <t xml:space="preserve">         6443 J&amp;M Miscellaneous</t>
  </si>
  <si>
    <t xml:space="preserve">         6446 Sustainability</t>
  </si>
  <si>
    <t xml:space="preserve">         6448 Faith Inclusion/Disability Awareness</t>
  </si>
  <si>
    <t xml:space="preserve">         6449 Events</t>
  </si>
  <si>
    <t xml:space="preserve">         6452 BISD Initiative</t>
  </si>
  <si>
    <t xml:space="preserve">         6453 Back Bay Hygiene Kits</t>
  </si>
  <si>
    <t xml:space="preserve">         6454 Friends/Peace Food Supplies</t>
  </si>
  <si>
    <t xml:space="preserve">         6455 Family Promise Supplies</t>
  </si>
  <si>
    <t xml:space="preserve">      Total Justice &amp; Missions</t>
  </si>
  <si>
    <t xml:space="preserve">      Nurture</t>
  </si>
  <si>
    <t xml:space="preserve">         6501 Nurture</t>
  </si>
  <si>
    <t xml:space="preserve">      Total Nurture</t>
  </si>
  <si>
    <t xml:space="preserve">      Spiritual Life</t>
  </si>
  <si>
    <t xml:space="preserve">         6601 Spiritual Life</t>
  </si>
  <si>
    <t xml:space="preserve">      Total Spiritual Life</t>
  </si>
  <si>
    <t xml:space="preserve">      Worship</t>
  </si>
  <si>
    <t xml:space="preserve">         6780 Worship Supplies &amp; Misc.</t>
  </si>
  <si>
    <t xml:space="preserve">         Music</t>
  </si>
  <si>
    <t xml:space="preserve">            6772 Copyright</t>
  </si>
  <si>
    <t xml:space="preserve">            6773 Guest Musicians</t>
  </si>
  <si>
    <t xml:space="preserve">            6774 Music</t>
  </si>
  <si>
    <t xml:space="preserve">            6775 Piano Tuning</t>
  </si>
  <si>
    <t xml:space="preserve">         Total Music</t>
  </si>
  <si>
    <t xml:space="preserve">      Total Worship</t>
  </si>
  <si>
    <t xml:space="preserve">   Total Programs</t>
  </si>
  <si>
    <t xml:space="preserve">   Trustees</t>
  </si>
  <si>
    <t xml:space="preserve">      Building &amp; Property</t>
  </si>
  <si>
    <t xml:space="preserve">         7010 Major Repairs</t>
  </si>
  <si>
    <t xml:space="preserve">         7011 Mowing Services</t>
  </si>
  <si>
    <t xml:space="preserve">         7012 Pest Control</t>
  </si>
  <si>
    <t xml:space="preserve">         7013 Maintenance</t>
  </si>
  <si>
    <t xml:space="preserve">         7014 Supplies</t>
  </si>
  <si>
    <t xml:space="preserve">         7015 Custodian</t>
  </si>
  <si>
    <t xml:space="preserve">         7017 HVAC Maintenance</t>
  </si>
  <si>
    <t xml:space="preserve">      Total Building &amp; Property</t>
  </si>
  <si>
    <t xml:space="preserve">      Trustees Administrative </t>
  </si>
  <si>
    <t xml:space="preserve">         7120 Guest Ministers</t>
  </si>
  <si>
    <t xml:space="preserve">         7140 Payroll Taxes</t>
  </si>
  <si>
    <t xml:space="preserve">         7150 Personnel Advertising</t>
  </si>
  <si>
    <t xml:space="preserve">         7170 Stewardship</t>
  </si>
  <si>
    <t xml:space="preserve">         7171 Senior Pastor Discretionary</t>
  </si>
  <si>
    <t xml:space="preserve">         7172 Executive Pastor Discretionary</t>
  </si>
  <si>
    <t xml:space="preserve">         7174 Associate Pastor Discretionary</t>
  </si>
  <si>
    <t xml:space="preserve">         7180 Member-In-Discernment</t>
  </si>
  <si>
    <t xml:space="preserve">         7192 Safety &amp; Security</t>
  </si>
  <si>
    <t xml:space="preserve">         7193 Furniture, Fixtures &amp; Equipment</t>
  </si>
  <si>
    <t xml:space="preserve">         Insurance Premiums</t>
  </si>
  <si>
    <t xml:space="preserve">            7141 Workers Compensation Premium</t>
  </si>
  <si>
    <t xml:space="preserve">            7142 Property Insurance Premium</t>
  </si>
  <si>
    <t xml:space="preserve">         Total Insurance Premiums</t>
  </si>
  <si>
    <t xml:space="preserve">      Total Trustees Administrative </t>
  </si>
  <si>
    <t xml:space="preserve">      Personnel</t>
  </si>
  <si>
    <t xml:space="preserve">         Senior Pastor</t>
  </si>
  <si>
    <t xml:space="preserve">            Salary &amp; Housing</t>
  </si>
  <si>
    <t xml:space="preserve">               7211 Senior Pastor Salary</t>
  </si>
  <si>
    <t xml:space="preserve">               7212 Senior Pastor Housing</t>
  </si>
  <si>
    <t xml:space="preserve">               7213 Senior Pastor Social Security Offset</t>
  </si>
  <si>
    <t xml:space="preserve">            Total Salary &amp; Housing</t>
  </si>
  <si>
    <t xml:space="preserve">            Benefits</t>
  </si>
  <si>
    <t xml:space="preserve">               7214 Senior Pastor Pension</t>
  </si>
  <si>
    <t xml:space="preserve">               7215 Senior Pastor 403b</t>
  </si>
  <si>
    <t xml:space="preserve">               7216 Senior Pastor Health Benefits</t>
  </si>
  <si>
    <t xml:space="preserve">               7217 Senior Pastor Life &amp; Disability Benefits</t>
  </si>
  <si>
    <t xml:space="preserve">            Total Benefits</t>
  </si>
  <si>
    <t xml:space="preserve">            Ministry Expenses</t>
  </si>
  <si>
    <t xml:space="preserve">               7218 Senior Pastor Continuing Education</t>
  </si>
  <si>
    <t xml:space="preserve">               7219 Senior Pastor Mileage</t>
  </si>
  <si>
    <t xml:space="preserve">               7220 Senior Pastor Professional Expenses</t>
  </si>
  <si>
    <t xml:space="preserve">               7221 Senior Pastor Other Travel</t>
  </si>
  <si>
    <t xml:space="preserve">            Total Ministry Expenses</t>
  </si>
  <si>
    <t xml:space="preserve">         Total Senior Pastor</t>
  </si>
  <si>
    <t xml:space="preserve">         Executive Pastor</t>
  </si>
  <si>
    <t xml:space="preserve">               7341 Executive Pastor Salary</t>
  </si>
  <si>
    <t xml:space="preserve">               7342 Executive Pastor Housing</t>
  </si>
  <si>
    <t xml:space="preserve">               7343 Executive Pastor Social Security Offset</t>
  </si>
  <si>
    <t xml:space="preserve">               7344 Executive Pastor Pension</t>
  </si>
  <si>
    <t xml:space="preserve">               7345 Executive Pastor 403b</t>
  </si>
  <si>
    <t xml:space="preserve">               7346 Executive Pastor Health Benefits</t>
  </si>
  <si>
    <t xml:space="preserve">               7347 Executive Pastor Life &amp; Disability</t>
  </si>
  <si>
    <t xml:space="preserve">               7348 Executive Pastor Continuing Education</t>
  </si>
  <si>
    <t xml:space="preserve">               7349 Executive Pastor Mileage</t>
  </si>
  <si>
    <t xml:space="preserve">               7350 Executive Pastor Other Travel</t>
  </si>
  <si>
    <t xml:space="preserve">               7351 Executive Pastor Professional</t>
  </si>
  <si>
    <t xml:space="preserve">         Total Executive Pastor</t>
  </si>
  <si>
    <t xml:space="preserve">         Associate Pastor for Youth and Young Adults</t>
  </si>
  <si>
    <t xml:space="preserve">               7410 Associate Pastor Salary</t>
  </si>
  <si>
    <t xml:space="preserve">               7411 Associate Pastor Housing</t>
  </si>
  <si>
    <t xml:space="preserve">               7412 Associate Pastor Social Security Offset</t>
  </si>
  <si>
    <t xml:space="preserve">               7413 Associate Pastor Pension</t>
  </si>
  <si>
    <t xml:space="preserve">               7414 Associate Pastor 403b</t>
  </si>
  <si>
    <t xml:space="preserve">               7415 Associate Pastor Health Benefits</t>
  </si>
  <si>
    <t xml:space="preserve">               7416 Associate Pastor Life &amp; Disabiity</t>
  </si>
  <si>
    <t xml:space="preserve">               7417 Associate Pastor Continuing Education</t>
  </si>
  <si>
    <t xml:space="preserve">               7418 Associate Pastor Mileage</t>
  </si>
  <si>
    <t xml:space="preserve">               7419 Associate Pastor Other Travel</t>
  </si>
  <si>
    <t xml:space="preserve">               7420 Associate Pastor Professional</t>
  </si>
  <si>
    <t xml:space="preserve">         Total Associate Pastor for Youth and Young Adults</t>
  </si>
  <si>
    <t xml:space="preserve">         Other Staff Wages</t>
  </si>
  <si>
    <t xml:space="preserve">            7520 Administrative Assistant</t>
  </si>
  <si>
    <t xml:space="preserve">            7521 Lead Childcare Worker</t>
  </si>
  <si>
    <t xml:space="preserve">            7522 Childcare Workers</t>
  </si>
  <si>
    <t xml:space="preserve">            7530 Director of Music Ministries</t>
  </si>
  <si>
    <t xml:space="preserve">            7531 Pianist</t>
  </si>
  <si>
    <t xml:space="preserve">            7540 AV Technician</t>
  </si>
  <si>
    <t xml:space="preserve">            7541 Podcast Manager &amp; Producer</t>
  </si>
  <si>
    <t xml:space="preserve">            7542 Social Media &amp; Creation Manager</t>
  </si>
  <si>
    <t xml:space="preserve">         Total Other Staff Wages</t>
  </si>
  <si>
    <t xml:space="preserve">      Total Personnel</t>
  </si>
  <si>
    <t xml:space="preserve">   Total Trustees</t>
  </si>
  <si>
    <t>Total Expenses</t>
  </si>
  <si>
    <t>Net Total</t>
  </si>
  <si>
    <t>Actual</t>
  </si>
  <si>
    <t>7/1/25-6/30/26</t>
  </si>
  <si>
    <t>7/1/26-6/30/27</t>
  </si>
  <si>
    <t>Annual Budget</t>
  </si>
  <si>
    <t>Proposed Budget</t>
  </si>
  <si>
    <t>7/1/24-6/30/25</t>
  </si>
  <si>
    <t xml:space="preserve">         7175 Pastoral Advocacy</t>
  </si>
  <si>
    <t xml:space="preserve">         5452 Pastoral Celebration</t>
  </si>
  <si>
    <t xml:space="preserve">         5300 Non Budgeted</t>
  </si>
  <si>
    <t xml:space="preserve">        6018 Youth Ministry</t>
  </si>
  <si>
    <t xml:space="preserve">        6558 Reproductive Health</t>
  </si>
  <si>
    <t xml:space="preserve">        7176 Pastoral Services (Kyle Riley)</t>
  </si>
  <si>
    <t xml:space="preserve">            75xx Staff Christmas Gifts</t>
  </si>
  <si>
    <t xml:space="preserve">        63xx Special Church Programs</t>
  </si>
  <si>
    <t xml:space="preserve">         5381 Quickbooks (Inuit)</t>
  </si>
  <si>
    <t>Constant Contact=$59</t>
  </si>
  <si>
    <t>Zoom=$54.33</t>
  </si>
  <si>
    <t>BoxCast=$119</t>
  </si>
  <si>
    <t>Dropbox annual=$128</t>
  </si>
  <si>
    <t>Wix=$38.97;Host Monster 2 yr subc=$408</t>
  </si>
  <si>
    <t>Increase</t>
  </si>
  <si>
    <t>(Decrease)</t>
  </si>
  <si>
    <t xml:space="preserve">Adobe Stock Image=$32.46;MS=$16.25 </t>
  </si>
  <si>
    <t>Adobe Indesign=$24.89;Signup Genius=$29.99</t>
  </si>
  <si>
    <t xml:space="preserve">         52xx Community Events</t>
  </si>
  <si>
    <t xml:space="preserve">         71xx Sabbatical Allowance</t>
  </si>
  <si>
    <t>Special Events, i.e. Pride Gala;NAACP Banquet</t>
  </si>
  <si>
    <t>Anniversaries, Official Church Celebrations</t>
  </si>
  <si>
    <t>Updated:</t>
  </si>
  <si>
    <t>3% COLA</t>
  </si>
  <si>
    <t>7/1/25-3/31/26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</si>
</sst>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 val="singleAccounting"/>
      <sz val="12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44" fontId="0" fillId="0" borderId="0" xfId="0" applyNumberFormat="1"/>
    <xf numFmtId="44" fontId="0" fillId="0" borderId="10" xfId="0" applyNumberFormat="1" applyBorder="1"/>
    <xf numFmtId="44" fontId="18" fillId="0" borderId="10" xfId="0" applyNumberFormat="1" applyFont="1" applyBorder="1"/>
    <xf numFmtId="44" fontId="19" fillId="0" borderId="0" xfId="0" applyNumberFormat="1" applyFont="1"/>
    <xf numFmtId="44" fontId="19" fillId="0" borderId="10" xfId="0" applyNumberFormat="1" applyFont="1" applyBorder="1"/>
    <xf numFmtId="44" fontId="19" fillId="0" borderId="11" xfId="0" applyNumberFormat="1" applyFont="1" applyBorder="1"/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44" fontId="19" fillId="0" borderId="12" xfId="0" applyNumberFormat="1" applyFont="1" applyBorder="1"/>
    <xf numFmtId="44" fontId="20" fillId="0" borderId="0" xfId="0" applyNumberFormat="1" applyFont="1"/>
    <xf numFmtId="0" fontId="21" fillId="0" borderId="13" xfId="0" applyFont="1" applyBorder="1" applyAlignment="1">
      <alignment vertical="center"/>
    </xf>
    <xf numFmtId="0" fontId="0" fillId="0" borderId="13" xfId="0" applyBorder="1" applyAlignment="1">
      <alignment wrapText="1"/>
    </xf>
    <xf numFmtId="14" fontId="0" fillId="0" borderId="0" xfId="0" applyNumberFormat="1"/>
    <xf numFmtId="10" fontId="0" fillId="0" borderId="0" xfId="0" applyNumberFormat="1"/>
    <xf numFmtId="44" fontId="19" fillId="0" borderId="14" xfId="0" applyNumberFormat="1" applyFont="1" applyBorder="1"/>
    <xf numFmtId="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F513-30E0-47DE-8556-C902F001C192}">
  <dimension ref="A1:K222"/>
  <sheetViews>
    <sheetView tabSelected="1" zoomScale="89" zoomScaleNormal="89" workbookViewId="0">
      <selection activeCell="F90" sqref="F90"/>
    </sheetView>
  </sheetViews>
  <sheetFormatPr defaultRowHeight="15" x14ac:dyDescent="0.25"/>
  <cols>
    <col min="1" max="1" width="55" customWidth="1"/>
    <col min="2" max="3" width="15.7109375" bestFit="1" customWidth="1"/>
    <col min="4" max="4" width="16.28515625" bestFit="1" customWidth="1"/>
    <col min="5" max="5" width="19.140625" bestFit="1" customWidth="1"/>
    <col min="6" max="6" width="14.28515625" bestFit="1" customWidth="1"/>
  </cols>
  <sheetData>
    <row r="1" spans="1:6" ht="15.75" x14ac:dyDescent="0.25">
      <c r="A1" s="7" t="s">
        <v>0</v>
      </c>
      <c r="B1" s="10" t="s">
        <v>196</v>
      </c>
      <c r="C1" s="10" t="s">
        <v>196</v>
      </c>
      <c r="D1" s="10" t="s">
        <v>199</v>
      </c>
      <c r="E1" s="10" t="s">
        <v>200</v>
      </c>
      <c r="F1" s="10" t="s">
        <v>216</v>
      </c>
    </row>
    <row r="2" spans="1:6" ht="15.75" x14ac:dyDescent="0.25">
      <c r="A2" s="7"/>
      <c r="B2" s="11" t="s">
        <v>201</v>
      </c>
      <c r="C2" s="11" t="s">
        <v>226</v>
      </c>
      <c r="D2" s="11" t="s">
        <v>197</v>
      </c>
      <c r="E2" s="11" t="s">
        <v>198</v>
      </c>
      <c r="F2" s="11" t="s">
        <v>217</v>
      </c>
    </row>
    <row r="3" spans="1:6" hidden="1" x14ac:dyDescent="0.25">
      <c r="A3" t="s">
        <v>1</v>
      </c>
    </row>
    <row r="4" spans="1:6" hidden="1" x14ac:dyDescent="0.25">
      <c r="A4" t="s">
        <v>2</v>
      </c>
    </row>
    <row r="5" spans="1:6" hidden="1" x14ac:dyDescent="0.25">
      <c r="A5" t="s">
        <v>3</v>
      </c>
      <c r="B5" s="1">
        <v>462045.1</v>
      </c>
      <c r="C5" s="1">
        <v>242313</v>
      </c>
      <c r="D5" s="1">
        <v>492463</v>
      </c>
      <c r="E5" s="1"/>
    </row>
    <row r="6" spans="1:6" hidden="1" x14ac:dyDescent="0.25">
      <c r="A6" t="s">
        <v>4</v>
      </c>
      <c r="B6" s="1">
        <v>93576.29</v>
      </c>
      <c r="C6" s="1">
        <v>57025.71</v>
      </c>
      <c r="D6" s="1">
        <v>120000</v>
      </c>
      <c r="E6" s="1"/>
    </row>
    <row r="7" spans="1:6" hidden="1" x14ac:dyDescent="0.25">
      <c r="A7" t="s">
        <v>5</v>
      </c>
      <c r="B7" s="1">
        <v>275</v>
      </c>
      <c r="C7" s="1">
        <v>300</v>
      </c>
      <c r="D7" s="1" t="s">
        <v>6</v>
      </c>
      <c r="E7" s="1"/>
    </row>
    <row r="8" spans="1:6" hidden="1" x14ac:dyDescent="0.25">
      <c r="A8" t="s">
        <v>7</v>
      </c>
      <c r="B8" s="2">
        <v>1306.71</v>
      </c>
      <c r="C8" s="2">
        <v>1396.74</v>
      </c>
      <c r="D8" s="2">
        <v>1200</v>
      </c>
      <c r="E8" s="2"/>
    </row>
    <row r="9" spans="1:6" hidden="1" x14ac:dyDescent="0.25">
      <c r="A9" t="s">
        <v>8</v>
      </c>
      <c r="B9" s="1">
        <v>12482.57</v>
      </c>
      <c r="C9" s="1">
        <v>3916.45</v>
      </c>
      <c r="D9" s="1" t="s">
        <v>6</v>
      </c>
      <c r="E9" s="1"/>
    </row>
    <row r="10" spans="1:6" hidden="1" x14ac:dyDescent="0.25">
      <c r="A10" t="s">
        <v>9</v>
      </c>
      <c r="B10" s="1"/>
      <c r="C10" s="1"/>
      <c r="D10" s="1"/>
      <c r="E10" s="1"/>
    </row>
    <row r="11" spans="1:6" hidden="1" x14ac:dyDescent="0.25">
      <c r="A11" t="s">
        <v>10</v>
      </c>
      <c r="B11" s="1">
        <v>7011.14</v>
      </c>
      <c r="C11" s="1">
        <v>4935.79</v>
      </c>
      <c r="D11" s="1">
        <v>3756.19</v>
      </c>
      <c r="E11" s="1"/>
    </row>
    <row r="12" spans="1:6" hidden="1" x14ac:dyDescent="0.25">
      <c r="A12" t="s">
        <v>11</v>
      </c>
      <c r="B12" s="1">
        <v>17173.21</v>
      </c>
      <c r="C12" s="1">
        <v>1144.06</v>
      </c>
      <c r="D12" s="1">
        <v>13823</v>
      </c>
      <c r="E12" s="1"/>
    </row>
    <row r="13" spans="1:6" hidden="1" x14ac:dyDescent="0.25">
      <c r="A13" t="s">
        <v>12</v>
      </c>
      <c r="B13" s="2">
        <v>24184.35</v>
      </c>
      <c r="C13" s="2">
        <v>6079.85</v>
      </c>
      <c r="D13" s="2">
        <v>17579.189999999999</v>
      </c>
      <c r="E13" s="2"/>
    </row>
    <row r="14" spans="1:6" hidden="1" x14ac:dyDescent="0.25">
      <c r="A14" t="s">
        <v>13</v>
      </c>
      <c r="B14" s="1">
        <v>593870.02</v>
      </c>
      <c r="C14" s="1">
        <v>311031.75</v>
      </c>
      <c r="D14" s="1">
        <v>631242.18999999994</v>
      </c>
      <c r="E14" s="1"/>
    </row>
    <row r="15" spans="1:6" hidden="1" x14ac:dyDescent="0.25">
      <c r="A15" t="s">
        <v>14</v>
      </c>
      <c r="B15" s="1"/>
      <c r="C15" s="1"/>
      <c r="D15" s="1"/>
      <c r="E15" s="1"/>
    </row>
    <row r="16" spans="1:6" hidden="1" x14ac:dyDescent="0.25">
      <c r="A16" t="s">
        <v>15</v>
      </c>
      <c r="B16" s="1">
        <v>5545.39</v>
      </c>
      <c r="C16" s="1">
        <v>4448.76</v>
      </c>
      <c r="D16" s="1" t="s">
        <v>6</v>
      </c>
      <c r="E16" s="1"/>
    </row>
    <row r="17" spans="1:6" hidden="1" x14ac:dyDescent="0.25">
      <c r="A17" t="s">
        <v>16</v>
      </c>
      <c r="B17" s="1">
        <v>2677.64</v>
      </c>
      <c r="C17" s="1">
        <v>1346.99</v>
      </c>
      <c r="D17" s="1" t="s">
        <v>6</v>
      </c>
      <c r="E17" s="1"/>
    </row>
    <row r="18" spans="1:6" hidden="1" x14ac:dyDescent="0.25">
      <c r="A18" t="s">
        <v>17</v>
      </c>
      <c r="B18" s="2">
        <v>8223.0300000000007</v>
      </c>
      <c r="C18" s="2">
        <v>5795.75</v>
      </c>
      <c r="D18" s="2" t="s">
        <v>6</v>
      </c>
      <c r="E18" s="2"/>
    </row>
    <row r="19" spans="1:6" hidden="1" x14ac:dyDescent="0.25">
      <c r="A19" t="s">
        <v>18</v>
      </c>
      <c r="B19" s="1">
        <v>602093.05000000005</v>
      </c>
      <c r="C19" s="1">
        <v>316827.5</v>
      </c>
      <c r="D19" s="1">
        <v>631242.18999999994</v>
      </c>
      <c r="E19" s="1"/>
    </row>
    <row r="20" spans="1:6" ht="15.75" x14ac:dyDescent="0.25">
      <c r="A20" s="7" t="s">
        <v>19</v>
      </c>
      <c r="B20" s="1"/>
      <c r="C20" s="1"/>
      <c r="D20" s="1"/>
      <c r="E20" s="1"/>
    </row>
    <row r="21" spans="1:6" ht="15.75" x14ac:dyDescent="0.25">
      <c r="A21" s="7" t="s">
        <v>20</v>
      </c>
      <c r="B21" s="1"/>
      <c r="C21" s="1"/>
      <c r="D21" s="1"/>
      <c r="E21" s="1"/>
    </row>
    <row r="22" spans="1:6" ht="15.75" x14ac:dyDescent="0.25">
      <c r="A22" s="7" t="s">
        <v>21</v>
      </c>
      <c r="B22" s="1"/>
      <c r="C22" s="1"/>
      <c r="D22" s="1"/>
      <c r="E22" s="1"/>
    </row>
    <row r="23" spans="1:6" ht="15.75" x14ac:dyDescent="0.25">
      <c r="A23" s="7" t="s">
        <v>22</v>
      </c>
      <c r="B23" s="4">
        <v>2508</v>
      </c>
      <c r="C23" s="4">
        <v>1881</v>
      </c>
      <c r="D23" s="4">
        <v>2508</v>
      </c>
      <c r="E23" s="4">
        <v>2508</v>
      </c>
      <c r="F23" s="4">
        <f>+E23-D23</f>
        <v>0</v>
      </c>
    </row>
    <row r="24" spans="1:6" ht="15.75" x14ac:dyDescent="0.25">
      <c r="A24" s="7" t="s">
        <v>23</v>
      </c>
      <c r="B24" s="4">
        <v>3000</v>
      </c>
      <c r="C24" s="4">
        <v>2250</v>
      </c>
      <c r="D24" s="4">
        <v>3000</v>
      </c>
      <c r="E24" s="4">
        <v>3000</v>
      </c>
      <c r="F24" s="4">
        <f t="shared" ref="F24:F90" si="0">+E24-D24</f>
        <v>0</v>
      </c>
    </row>
    <row r="25" spans="1:6" ht="15.75" x14ac:dyDescent="0.25">
      <c r="A25" s="7" t="s">
        <v>24</v>
      </c>
      <c r="B25" s="4">
        <v>7500</v>
      </c>
      <c r="C25" s="4">
        <v>5625</v>
      </c>
      <c r="D25" s="4">
        <v>7500</v>
      </c>
      <c r="E25" s="4">
        <v>7500</v>
      </c>
      <c r="F25" s="4">
        <f t="shared" si="0"/>
        <v>0</v>
      </c>
    </row>
    <row r="26" spans="1:6" ht="15.75" x14ac:dyDescent="0.25">
      <c r="A26" s="7" t="s">
        <v>25</v>
      </c>
      <c r="B26" s="4">
        <v>100</v>
      </c>
      <c r="C26" s="4">
        <v>100</v>
      </c>
      <c r="D26" s="4">
        <v>100</v>
      </c>
      <c r="E26" s="4">
        <v>100</v>
      </c>
      <c r="F26" s="4">
        <f t="shared" si="0"/>
        <v>0</v>
      </c>
    </row>
    <row r="27" spans="1:6" ht="15.75" x14ac:dyDescent="0.25">
      <c r="A27" s="7" t="s">
        <v>26</v>
      </c>
      <c r="B27" s="4">
        <v>1000</v>
      </c>
      <c r="C27" s="4">
        <v>500</v>
      </c>
      <c r="D27" s="4">
        <v>500</v>
      </c>
      <c r="E27" s="4">
        <v>500</v>
      </c>
      <c r="F27" s="4">
        <f t="shared" si="0"/>
        <v>0</v>
      </c>
    </row>
    <row r="28" spans="1:6" ht="15.75" x14ac:dyDescent="0.25">
      <c r="A28" s="7" t="s">
        <v>27</v>
      </c>
      <c r="B28" s="4">
        <v>360</v>
      </c>
      <c r="C28" s="4">
        <v>360</v>
      </c>
      <c r="D28" s="4">
        <v>360</v>
      </c>
      <c r="E28" s="4">
        <v>360</v>
      </c>
      <c r="F28" s="4">
        <f t="shared" si="0"/>
        <v>0</v>
      </c>
    </row>
    <row r="29" spans="1:6" ht="15.75" x14ac:dyDescent="0.25">
      <c r="A29" s="7" t="s">
        <v>28</v>
      </c>
      <c r="B29" s="5">
        <v>100</v>
      </c>
      <c r="C29" s="5">
        <v>100</v>
      </c>
      <c r="D29" s="5">
        <v>100</v>
      </c>
      <c r="E29" s="5">
        <v>100</v>
      </c>
      <c r="F29" s="4">
        <f t="shared" si="0"/>
        <v>0</v>
      </c>
    </row>
    <row r="30" spans="1:6" ht="15.75" x14ac:dyDescent="0.25">
      <c r="A30" s="7" t="s">
        <v>29</v>
      </c>
      <c r="B30" s="4">
        <f>SUM(B23:B29)</f>
        <v>14568</v>
      </c>
      <c r="C30" s="4">
        <f t="shared" ref="C30:E30" si="1">SUM(C23:C29)</f>
        <v>10816</v>
      </c>
      <c r="D30" s="4">
        <f t="shared" si="1"/>
        <v>14068</v>
      </c>
      <c r="E30" s="4">
        <f t="shared" si="1"/>
        <v>14068</v>
      </c>
      <c r="F30" s="4">
        <f t="shared" si="0"/>
        <v>0</v>
      </c>
    </row>
    <row r="31" spans="1:6" ht="15.75" x14ac:dyDescent="0.25">
      <c r="A31" s="7" t="s">
        <v>30</v>
      </c>
      <c r="B31" s="4"/>
      <c r="C31" s="4"/>
      <c r="D31" s="4"/>
      <c r="E31" s="4"/>
      <c r="F31" s="4"/>
    </row>
    <row r="32" spans="1:6" ht="15.75" x14ac:dyDescent="0.25">
      <c r="A32" s="7" t="s">
        <v>31</v>
      </c>
      <c r="B32" s="4">
        <v>500</v>
      </c>
      <c r="C32" s="4">
        <v>500</v>
      </c>
      <c r="D32" s="4">
        <v>500</v>
      </c>
      <c r="E32" s="4">
        <v>500</v>
      </c>
      <c r="F32" s="4">
        <f t="shared" si="0"/>
        <v>0</v>
      </c>
    </row>
    <row r="33" spans="1:11" ht="15.75" x14ac:dyDescent="0.25">
      <c r="A33" s="7" t="s">
        <v>32</v>
      </c>
      <c r="B33" s="4">
        <v>500</v>
      </c>
      <c r="C33" s="4">
        <v>500</v>
      </c>
      <c r="D33" s="4">
        <v>500</v>
      </c>
      <c r="E33" s="4">
        <v>500</v>
      </c>
      <c r="F33" s="4">
        <f t="shared" si="0"/>
        <v>0</v>
      </c>
    </row>
    <row r="34" spans="1:11" ht="15.75" x14ac:dyDescent="0.25">
      <c r="A34" s="7" t="s">
        <v>33</v>
      </c>
      <c r="B34" s="4">
        <v>500</v>
      </c>
      <c r="C34" s="4">
        <v>1000</v>
      </c>
      <c r="D34" s="4">
        <v>1000</v>
      </c>
      <c r="E34" s="4">
        <v>1000</v>
      </c>
      <c r="F34" s="4">
        <f t="shared" si="0"/>
        <v>0</v>
      </c>
    </row>
    <row r="35" spans="1:11" ht="16.5" thickBot="1" x14ac:dyDescent="0.3">
      <c r="A35" s="7" t="s">
        <v>34</v>
      </c>
      <c r="B35" s="4">
        <v>257.5</v>
      </c>
      <c r="C35" s="4">
        <v>250</v>
      </c>
      <c r="D35" s="4">
        <v>250</v>
      </c>
      <c r="E35" s="4">
        <v>250</v>
      </c>
      <c r="F35" s="4">
        <f t="shared" si="0"/>
        <v>0</v>
      </c>
    </row>
    <row r="36" spans="1:11" ht="16.5" thickBot="1" x14ac:dyDescent="0.3">
      <c r="A36" s="7" t="s">
        <v>220</v>
      </c>
      <c r="B36" s="5"/>
      <c r="C36" s="5"/>
      <c r="D36" s="5"/>
      <c r="E36" s="5">
        <v>3000</v>
      </c>
      <c r="F36" s="18">
        <f t="shared" si="0"/>
        <v>3000</v>
      </c>
      <c r="G36" s="14" t="s">
        <v>222</v>
      </c>
      <c r="H36" s="15"/>
      <c r="I36" s="15"/>
      <c r="J36" s="15"/>
      <c r="K36" s="15"/>
    </row>
    <row r="37" spans="1:11" ht="15.75" x14ac:dyDescent="0.25">
      <c r="A37" s="7" t="s">
        <v>35</v>
      </c>
      <c r="B37" s="4">
        <f>SUM(B32:B35)</f>
        <v>1757.5</v>
      </c>
      <c r="C37" s="4">
        <f t="shared" ref="C37:D37" si="2">SUM(C32:C35)</f>
        <v>2250</v>
      </c>
      <c r="D37" s="4">
        <f t="shared" si="2"/>
        <v>2250</v>
      </c>
      <c r="E37" s="4">
        <f>SUM(E32:E36)</f>
        <v>5250</v>
      </c>
      <c r="F37" s="4">
        <f t="shared" si="0"/>
        <v>3000</v>
      </c>
    </row>
    <row r="38" spans="1:11" ht="15.75" x14ac:dyDescent="0.25">
      <c r="A38" s="7" t="s">
        <v>36</v>
      </c>
      <c r="B38" s="4"/>
      <c r="C38" s="4"/>
      <c r="D38" s="4"/>
      <c r="E38" s="4"/>
      <c r="F38" s="4"/>
    </row>
    <row r="39" spans="1:11" ht="15.75" x14ac:dyDescent="0.25">
      <c r="A39" s="7" t="s">
        <v>204</v>
      </c>
      <c r="B39" s="4">
        <v>0</v>
      </c>
      <c r="C39" s="4">
        <v>1225</v>
      </c>
      <c r="D39" s="4">
        <v>0</v>
      </c>
      <c r="E39" s="4">
        <v>0</v>
      </c>
      <c r="F39" s="4">
        <f t="shared" si="0"/>
        <v>0</v>
      </c>
    </row>
    <row r="40" spans="1:11" ht="15.75" x14ac:dyDescent="0.25">
      <c r="A40" s="7" t="s">
        <v>37</v>
      </c>
      <c r="B40" s="4">
        <v>266.41000000000003</v>
      </c>
      <c r="C40" s="4">
        <v>199.53</v>
      </c>
      <c r="D40" s="4">
        <v>266.39999999999998</v>
      </c>
      <c r="E40" s="4">
        <v>268</v>
      </c>
      <c r="F40" s="4">
        <f t="shared" si="0"/>
        <v>1.6000000000000227</v>
      </c>
    </row>
    <row r="41" spans="1:11" ht="15.75" x14ac:dyDescent="0.25">
      <c r="A41" s="7" t="s">
        <v>38</v>
      </c>
      <c r="B41" s="4">
        <v>2536</v>
      </c>
      <c r="C41" s="4">
        <v>1813</v>
      </c>
      <c r="D41" s="4">
        <v>2256</v>
      </c>
      <c r="E41" s="4">
        <v>2328</v>
      </c>
      <c r="F41" s="4">
        <f t="shared" si="0"/>
        <v>72</v>
      </c>
    </row>
    <row r="42" spans="1:11" ht="15.75" x14ac:dyDescent="0.25">
      <c r="A42" s="7" t="s">
        <v>39</v>
      </c>
      <c r="B42" s="4">
        <v>4334.47</v>
      </c>
      <c r="C42" s="4">
        <v>4493.12</v>
      </c>
      <c r="D42" s="4">
        <v>4000</v>
      </c>
      <c r="E42" s="4">
        <v>4500</v>
      </c>
      <c r="F42" s="4">
        <f t="shared" si="0"/>
        <v>500</v>
      </c>
    </row>
    <row r="43" spans="1:11" ht="15.75" x14ac:dyDescent="0.25">
      <c r="A43" s="7" t="s">
        <v>210</v>
      </c>
      <c r="B43" s="4">
        <v>2072</v>
      </c>
      <c r="C43" s="4">
        <v>1646.43</v>
      </c>
      <c r="D43" s="4">
        <v>2100</v>
      </c>
      <c r="E43" s="4">
        <v>2292</v>
      </c>
      <c r="F43" s="4">
        <f t="shared" si="0"/>
        <v>192</v>
      </c>
    </row>
    <row r="44" spans="1:11" ht="15.75" x14ac:dyDescent="0.25">
      <c r="A44" s="7" t="s">
        <v>40</v>
      </c>
      <c r="B44" s="4">
        <v>2651.79</v>
      </c>
      <c r="C44" s="4">
        <v>1525.14</v>
      </c>
      <c r="D44" s="4">
        <v>1868</v>
      </c>
      <c r="E44" s="4">
        <v>2000</v>
      </c>
      <c r="F44" s="4">
        <f t="shared" si="0"/>
        <v>132</v>
      </c>
    </row>
    <row r="45" spans="1:11" ht="15.75" x14ac:dyDescent="0.25">
      <c r="A45" s="7" t="s">
        <v>41</v>
      </c>
      <c r="B45" s="4">
        <v>224.1</v>
      </c>
      <c r="C45" s="4">
        <v>234</v>
      </c>
      <c r="D45" s="4">
        <v>500</v>
      </c>
      <c r="E45" s="4">
        <v>300</v>
      </c>
      <c r="F45" s="4">
        <f t="shared" si="0"/>
        <v>-200</v>
      </c>
    </row>
    <row r="46" spans="1:11" ht="15.75" x14ac:dyDescent="0.25">
      <c r="A46" s="7" t="s">
        <v>42</v>
      </c>
      <c r="B46" s="4" t="s">
        <v>6</v>
      </c>
      <c r="C46" s="4">
        <v>590</v>
      </c>
      <c r="D46" s="4">
        <v>700</v>
      </c>
      <c r="E46" s="4">
        <v>700</v>
      </c>
      <c r="F46" s="4">
        <f t="shared" si="0"/>
        <v>0</v>
      </c>
    </row>
    <row r="47" spans="1:11" ht="15.75" x14ac:dyDescent="0.25">
      <c r="A47" s="7" t="s">
        <v>43</v>
      </c>
      <c r="B47" s="4">
        <v>465.83</v>
      </c>
      <c r="C47" s="4">
        <v>159.13</v>
      </c>
      <c r="D47" s="4">
        <v>500</v>
      </c>
      <c r="E47" s="4">
        <v>500</v>
      </c>
      <c r="F47" s="4">
        <f t="shared" si="0"/>
        <v>0</v>
      </c>
    </row>
    <row r="48" spans="1:11" ht="15.75" x14ac:dyDescent="0.25">
      <c r="A48" s="8" t="s">
        <v>203</v>
      </c>
      <c r="B48" s="4">
        <v>0</v>
      </c>
      <c r="C48" s="4">
        <v>388.33</v>
      </c>
      <c r="D48" s="4">
        <v>500</v>
      </c>
      <c r="E48" s="4">
        <v>0</v>
      </c>
      <c r="F48" s="4">
        <f t="shared" si="0"/>
        <v>-500</v>
      </c>
    </row>
    <row r="49" spans="1:7" ht="15.75" x14ac:dyDescent="0.25">
      <c r="A49" s="7" t="s">
        <v>44</v>
      </c>
      <c r="B49" s="4">
        <v>5555.28</v>
      </c>
      <c r="C49" s="4">
        <v>3390.16</v>
      </c>
      <c r="D49" s="4">
        <v>4320</v>
      </c>
      <c r="E49" s="4">
        <v>4394</v>
      </c>
      <c r="F49" s="4">
        <f t="shared" si="0"/>
        <v>74</v>
      </c>
    </row>
    <row r="50" spans="1:7" ht="15.75" x14ac:dyDescent="0.25">
      <c r="A50" s="7" t="s">
        <v>45</v>
      </c>
      <c r="B50" s="5">
        <v>403.42</v>
      </c>
      <c r="C50" s="5" t="s">
        <v>6</v>
      </c>
      <c r="D50" s="5">
        <v>500</v>
      </c>
      <c r="E50" s="5">
        <v>650</v>
      </c>
      <c r="F50" s="5">
        <f t="shared" si="0"/>
        <v>150</v>
      </c>
    </row>
    <row r="51" spans="1:7" ht="15.75" x14ac:dyDescent="0.25">
      <c r="A51" s="7" t="s">
        <v>46</v>
      </c>
      <c r="B51" s="4">
        <f>SUM(B40:B50)</f>
        <v>18509.3</v>
      </c>
      <c r="C51" s="4">
        <f>SUM(C39:C50)</f>
        <v>15663.839999999998</v>
      </c>
      <c r="D51" s="4">
        <f>SUM(D39:D50)</f>
        <v>17510.400000000001</v>
      </c>
      <c r="E51" s="4">
        <f>SUM(E39:E50)</f>
        <v>17932</v>
      </c>
      <c r="F51" s="4">
        <f t="shared" si="0"/>
        <v>421.59999999999854</v>
      </c>
    </row>
    <row r="52" spans="1:7" ht="15.75" x14ac:dyDescent="0.25">
      <c r="A52" s="7" t="s">
        <v>47</v>
      </c>
      <c r="B52" s="4"/>
      <c r="C52" s="4"/>
      <c r="D52" s="4"/>
      <c r="E52" s="4"/>
      <c r="F52" s="4"/>
    </row>
    <row r="53" spans="1:7" ht="15.75" x14ac:dyDescent="0.25">
      <c r="A53" s="7" t="s">
        <v>48</v>
      </c>
      <c r="B53" s="4">
        <v>1652.21</v>
      </c>
      <c r="C53" s="4">
        <v>1293.5899999999999</v>
      </c>
      <c r="D53" s="4">
        <v>1500</v>
      </c>
      <c r="E53" s="4">
        <v>1600</v>
      </c>
      <c r="F53" s="4">
        <f t="shared" si="0"/>
        <v>100</v>
      </c>
    </row>
    <row r="54" spans="1:7" ht="15.75" x14ac:dyDescent="0.25">
      <c r="A54" s="7" t="s">
        <v>49</v>
      </c>
      <c r="B54" s="4">
        <v>10529.35</v>
      </c>
      <c r="C54" s="4">
        <v>9170.4500000000007</v>
      </c>
      <c r="D54" s="4">
        <v>11500</v>
      </c>
      <c r="E54" s="4">
        <v>12400</v>
      </c>
      <c r="F54" s="4">
        <f t="shared" si="0"/>
        <v>900</v>
      </c>
    </row>
    <row r="55" spans="1:7" ht="15.75" x14ac:dyDescent="0.25">
      <c r="A55" s="7" t="s">
        <v>50</v>
      </c>
      <c r="B55" s="4">
        <v>2297.0700000000002</v>
      </c>
      <c r="C55" s="4">
        <v>1830.53</v>
      </c>
      <c r="D55" s="4">
        <v>2364</v>
      </c>
      <c r="E55" s="4">
        <v>2400</v>
      </c>
      <c r="F55" s="4">
        <f t="shared" si="0"/>
        <v>36</v>
      </c>
    </row>
    <row r="56" spans="1:7" ht="15.75" x14ac:dyDescent="0.25">
      <c r="A56" s="7" t="s">
        <v>51</v>
      </c>
      <c r="B56" s="4">
        <v>101.25</v>
      </c>
      <c r="C56" s="4">
        <v>91.18</v>
      </c>
      <c r="D56" s="4">
        <v>101.64</v>
      </c>
      <c r="E56" s="4">
        <v>120</v>
      </c>
      <c r="F56" s="4">
        <f t="shared" si="0"/>
        <v>18.36</v>
      </c>
    </row>
    <row r="57" spans="1:7" ht="17.25" x14ac:dyDescent="0.35">
      <c r="A57" s="7" t="s">
        <v>52</v>
      </c>
      <c r="B57" s="5">
        <v>99.66</v>
      </c>
      <c r="C57" s="5">
        <v>76.62</v>
      </c>
      <c r="D57" s="5">
        <v>101.16</v>
      </c>
      <c r="E57" s="5">
        <v>102</v>
      </c>
      <c r="F57" s="13">
        <f t="shared" si="0"/>
        <v>0.84000000000000341</v>
      </c>
    </row>
    <row r="58" spans="1:7" ht="15.75" x14ac:dyDescent="0.25">
      <c r="A58" s="7" t="s">
        <v>53</v>
      </c>
      <c r="B58" s="4">
        <f>SUM(B53:B57)</f>
        <v>14679.54</v>
      </c>
      <c r="C58" s="4">
        <f t="shared" ref="C58:E58" si="3">SUM(C53:C57)</f>
        <v>12462.370000000003</v>
      </c>
      <c r="D58" s="4">
        <f t="shared" si="3"/>
        <v>15566.8</v>
      </c>
      <c r="E58" s="4">
        <f t="shared" si="3"/>
        <v>16622</v>
      </c>
      <c r="F58" s="4">
        <f t="shared" si="0"/>
        <v>1055.2000000000007</v>
      </c>
    </row>
    <row r="59" spans="1:7" ht="15.75" x14ac:dyDescent="0.25">
      <c r="A59" s="7" t="s">
        <v>54</v>
      </c>
      <c r="B59" s="4"/>
      <c r="C59" s="4"/>
      <c r="D59" s="4"/>
      <c r="E59" s="4"/>
      <c r="F59" s="4"/>
    </row>
    <row r="60" spans="1:7" ht="15.75" x14ac:dyDescent="0.25">
      <c r="A60" s="7" t="s">
        <v>55</v>
      </c>
      <c r="B60" s="4">
        <v>1043.19</v>
      </c>
      <c r="C60" s="4">
        <v>640.62</v>
      </c>
      <c r="D60" s="4">
        <v>441.6</v>
      </c>
      <c r="E60" s="4">
        <v>1000</v>
      </c>
      <c r="F60" s="4">
        <f t="shared" si="0"/>
        <v>558.4</v>
      </c>
      <c r="G60" t="s">
        <v>215</v>
      </c>
    </row>
    <row r="61" spans="1:7" ht="15.75" x14ac:dyDescent="0.25">
      <c r="A61" s="7" t="s">
        <v>56</v>
      </c>
      <c r="B61" s="4">
        <v>631</v>
      </c>
      <c r="C61" s="4">
        <v>531</v>
      </c>
      <c r="D61" s="4">
        <v>624</v>
      </c>
      <c r="E61" s="4">
        <v>708</v>
      </c>
      <c r="F61" s="4">
        <f t="shared" si="0"/>
        <v>84</v>
      </c>
      <c r="G61" t="s">
        <v>211</v>
      </c>
    </row>
    <row r="62" spans="1:7" ht="15.75" x14ac:dyDescent="0.25">
      <c r="A62" s="7" t="s">
        <v>57</v>
      </c>
      <c r="B62" s="4">
        <v>1204.07</v>
      </c>
      <c r="C62" s="4">
        <v>932.31</v>
      </c>
      <c r="D62" s="4">
        <v>1370</v>
      </c>
      <c r="E62" s="4">
        <v>1243</v>
      </c>
      <c r="F62" s="4">
        <f t="shared" si="0"/>
        <v>-127</v>
      </c>
      <c r="G62" t="s">
        <v>219</v>
      </c>
    </row>
    <row r="63" spans="1:7" ht="15.75" x14ac:dyDescent="0.25">
      <c r="A63" s="7"/>
      <c r="B63" s="4"/>
      <c r="C63" s="4"/>
      <c r="D63" s="4"/>
      <c r="E63" s="4"/>
      <c r="F63" s="4"/>
      <c r="G63" t="s">
        <v>218</v>
      </c>
    </row>
    <row r="64" spans="1:7" ht="15.75" x14ac:dyDescent="0.25">
      <c r="A64" s="7" t="s">
        <v>58</v>
      </c>
      <c r="B64" s="4">
        <v>949.47</v>
      </c>
      <c r="C64" s="4">
        <v>99.99</v>
      </c>
      <c r="D64" s="4">
        <v>1500</v>
      </c>
      <c r="E64" s="4">
        <v>3000</v>
      </c>
      <c r="F64" s="4">
        <f t="shared" si="0"/>
        <v>1500</v>
      </c>
    </row>
    <row r="65" spans="1:7" ht="15.75" x14ac:dyDescent="0.25">
      <c r="A65" s="7" t="s">
        <v>59</v>
      </c>
      <c r="B65" s="4" t="s">
        <v>6</v>
      </c>
      <c r="C65" s="4">
        <v>0</v>
      </c>
      <c r="D65" s="4">
        <v>1500</v>
      </c>
      <c r="E65" s="4">
        <v>1500</v>
      </c>
      <c r="F65" s="4">
        <f t="shared" si="0"/>
        <v>0</v>
      </c>
    </row>
    <row r="66" spans="1:7" ht="15.75" x14ac:dyDescent="0.25">
      <c r="A66" s="7" t="s">
        <v>60</v>
      </c>
      <c r="B66" s="4">
        <v>616.87</v>
      </c>
      <c r="C66" s="4">
        <v>583.85</v>
      </c>
      <c r="D66" s="4">
        <v>613.67999999999995</v>
      </c>
      <c r="E66" s="4">
        <v>652</v>
      </c>
      <c r="F66" s="4">
        <f t="shared" si="0"/>
        <v>38.32000000000005</v>
      </c>
      <c r="G66" t="s">
        <v>212</v>
      </c>
    </row>
    <row r="67" spans="1:7" ht="15.75" x14ac:dyDescent="0.25">
      <c r="A67" s="7" t="s">
        <v>61</v>
      </c>
      <c r="B67" s="4">
        <v>1668</v>
      </c>
      <c r="C67" s="4">
        <v>1350</v>
      </c>
      <c r="D67" s="4">
        <v>1688</v>
      </c>
      <c r="E67" s="4">
        <v>1428</v>
      </c>
      <c r="F67" s="4">
        <f t="shared" si="0"/>
        <v>-260</v>
      </c>
      <c r="G67" t="s">
        <v>213</v>
      </c>
    </row>
    <row r="68" spans="1:7" ht="15.75" x14ac:dyDescent="0.25">
      <c r="A68" s="7" t="s">
        <v>62</v>
      </c>
      <c r="B68" s="5">
        <v>127.79</v>
      </c>
      <c r="C68" s="5">
        <v>127.79</v>
      </c>
      <c r="D68" s="5">
        <v>194.84</v>
      </c>
      <c r="E68" s="5">
        <v>128</v>
      </c>
      <c r="F68" s="5">
        <f t="shared" si="0"/>
        <v>-66.84</v>
      </c>
      <c r="G68" t="s">
        <v>214</v>
      </c>
    </row>
    <row r="69" spans="1:7" ht="15.75" x14ac:dyDescent="0.25">
      <c r="A69" s="7" t="s">
        <v>63</v>
      </c>
      <c r="B69" s="5">
        <v>6240.39</v>
      </c>
      <c r="C69" s="5">
        <f>SUM(C60:C68)</f>
        <v>4265.5599999999995</v>
      </c>
      <c r="D69" s="5">
        <v>7932.12</v>
      </c>
      <c r="E69" s="5">
        <f>SUM(E60:E68)</f>
        <v>9659</v>
      </c>
      <c r="F69" s="6">
        <f t="shared" si="0"/>
        <v>1726.88</v>
      </c>
    </row>
    <row r="70" spans="1:7" ht="15.75" x14ac:dyDescent="0.25">
      <c r="A70" s="7" t="s">
        <v>64</v>
      </c>
      <c r="B70" s="4">
        <f>+B69+B58+B51+B37+B30</f>
        <v>55754.729999999996</v>
      </c>
      <c r="C70" s="4">
        <f>+C69+C58+C51+C37+C30</f>
        <v>45457.77</v>
      </c>
      <c r="D70" s="4">
        <f>+D69+D58+D51+D37+D30</f>
        <v>57327.32</v>
      </c>
      <c r="E70" s="4">
        <f>+E69+E58+E51+E37+E30</f>
        <v>63531</v>
      </c>
      <c r="F70" s="4">
        <f t="shared" si="0"/>
        <v>6203.68</v>
      </c>
    </row>
    <row r="71" spans="1:7" ht="15.75" x14ac:dyDescent="0.25">
      <c r="A71" s="7" t="s">
        <v>65</v>
      </c>
      <c r="B71" s="4"/>
      <c r="C71" s="4"/>
      <c r="D71" s="4"/>
      <c r="E71" s="4"/>
      <c r="F71" s="4"/>
    </row>
    <row r="72" spans="1:7" ht="15.75" x14ac:dyDescent="0.25">
      <c r="A72" s="7" t="s">
        <v>66</v>
      </c>
      <c r="B72" s="4"/>
      <c r="C72" s="4"/>
      <c r="D72" s="4"/>
      <c r="E72" s="4"/>
      <c r="F72" s="4"/>
    </row>
    <row r="73" spans="1:7" ht="15.75" x14ac:dyDescent="0.25">
      <c r="A73" s="7" t="s">
        <v>67</v>
      </c>
      <c r="B73" s="4">
        <v>470</v>
      </c>
      <c r="C73" s="4">
        <v>435</v>
      </c>
      <c r="D73" s="4">
        <v>750</v>
      </c>
      <c r="E73" s="4">
        <v>750</v>
      </c>
      <c r="F73" s="4">
        <f t="shared" si="0"/>
        <v>0</v>
      </c>
    </row>
    <row r="74" spans="1:7" ht="15.75" x14ac:dyDescent="0.25">
      <c r="A74" s="7" t="s">
        <v>68</v>
      </c>
      <c r="B74" s="4">
        <v>30.74</v>
      </c>
      <c r="C74" s="4">
        <v>67.28</v>
      </c>
      <c r="D74" s="4">
        <v>225</v>
      </c>
      <c r="E74" s="4">
        <v>225</v>
      </c>
      <c r="F74" s="4">
        <f t="shared" si="0"/>
        <v>0</v>
      </c>
    </row>
    <row r="75" spans="1:7" ht="15.75" x14ac:dyDescent="0.25">
      <c r="A75" s="7" t="s">
        <v>69</v>
      </c>
      <c r="B75" s="4">
        <v>1000</v>
      </c>
      <c r="C75" s="4">
        <v>67.569999999999993</v>
      </c>
      <c r="D75" s="4">
        <v>1000</v>
      </c>
      <c r="E75" s="4">
        <v>1000</v>
      </c>
      <c r="F75" s="4">
        <f t="shared" si="0"/>
        <v>0</v>
      </c>
    </row>
    <row r="76" spans="1:7" ht="15.75" x14ac:dyDescent="0.25">
      <c r="A76" s="7" t="s">
        <v>70</v>
      </c>
      <c r="B76" s="4">
        <v>24.19</v>
      </c>
      <c r="C76" s="4" t="s">
        <v>6</v>
      </c>
      <c r="D76" s="4">
        <v>300</v>
      </c>
      <c r="E76" s="4">
        <v>300</v>
      </c>
      <c r="F76" s="4">
        <f t="shared" si="0"/>
        <v>0</v>
      </c>
    </row>
    <row r="77" spans="1:7" ht="15.75" x14ac:dyDescent="0.25">
      <c r="A77" s="7" t="s">
        <v>71</v>
      </c>
      <c r="B77" s="4">
        <v>81.12</v>
      </c>
      <c r="C77" s="4" t="s">
        <v>6</v>
      </c>
      <c r="D77" s="4">
        <v>200</v>
      </c>
      <c r="E77" s="4">
        <v>200</v>
      </c>
      <c r="F77" s="4">
        <f t="shared" si="0"/>
        <v>0</v>
      </c>
    </row>
    <row r="78" spans="1:7" ht="15.75" x14ac:dyDescent="0.25">
      <c r="A78" s="7" t="s">
        <v>72</v>
      </c>
      <c r="B78" s="4">
        <v>263.45</v>
      </c>
      <c r="C78" s="4">
        <v>150</v>
      </c>
      <c r="D78" s="4">
        <v>500</v>
      </c>
      <c r="E78" s="4">
        <v>500</v>
      </c>
      <c r="F78" s="4">
        <f t="shared" si="0"/>
        <v>0</v>
      </c>
    </row>
    <row r="79" spans="1:7" ht="15.75" x14ac:dyDescent="0.25">
      <c r="A79" s="7" t="s">
        <v>205</v>
      </c>
      <c r="B79" s="5">
        <v>0</v>
      </c>
      <c r="C79" s="5">
        <v>-232.39</v>
      </c>
      <c r="D79" s="5">
        <v>500</v>
      </c>
      <c r="E79" s="5">
        <v>500</v>
      </c>
      <c r="F79" s="4">
        <f t="shared" si="0"/>
        <v>0</v>
      </c>
    </row>
    <row r="80" spans="1:7" ht="15.75" x14ac:dyDescent="0.25">
      <c r="A80" s="7" t="s">
        <v>73</v>
      </c>
      <c r="B80" s="4">
        <f>SUM(B73:B79)</f>
        <v>1869.5000000000002</v>
      </c>
      <c r="C80" s="4">
        <f>SUM(C73:C79)</f>
        <v>487.45999999999992</v>
      </c>
      <c r="D80" s="4">
        <f t="shared" ref="D80:E80" si="4">SUM(D73:D79)</f>
        <v>3475</v>
      </c>
      <c r="E80" s="4">
        <f t="shared" si="4"/>
        <v>3475</v>
      </c>
      <c r="F80" s="4">
        <f t="shared" si="0"/>
        <v>0</v>
      </c>
    </row>
    <row r="81" spans="1:7" ht="15.75" x14ac:dyDescent="0.25">
      <c r="A81" s="7" t="s">
        <v>74</v>
      </c>
      <c r="B81" s="4"/>
      <c r="C81" s="4"/>
      <c r="D81" s="4"/>
      <c r="E81" s="4"/>
      <c r="F81" s="4"/>
    </row>
    <row r="82" spans="1:7" ht="15.75" x14ac:dyDescent="0.25">
      <c r="A82" s="7" t="s">
        <v>75</v>
      </c>
      <c r="B82" s="4">
        <v>525</v>
      </c>
      <c r="C82" s="4">
        <v>8.77</v>
      </c>
      <c r="D82" s="4">
        <v>1500</v>
      </c>
      <c r="E82" s="4">
        <v>1250</v>
      </c>
      <c r="F82" s="4">
        <f t="shared" si="0"/>
        <v>-250</v>
      </c>
    </row>
    <row r="83" spans="1:7" ht="15.75" x14ac:dyDescent="0.25">
      <c r="A83" s="7" t="s">
        <v>76</v>
      </c>
      <c r="B83" s="4">
        <v>625</v>
      </c>
      <c r="C83" s="4">
        <v>443.04</v>
      </c>
      <c r="D83" s="4">
        <v>1500</v>
      </c>
      <c r="E83" s="4">
        <v>1500</v>
      </c>
      <c r="F83" s="4">
        <f t="shared" si="0"/>
        <v>0</v>
      </c>
    </row>
    <row r="84" spans="1:7" ht="15.75" x14ac:dyDescent="0.25">
      <c r="A84" s="7" t="s">
        <v>77</v>
      </c>
      <c r="B84" s="5">
        <v>114.91</v>
      </c>
      <c r="C84" s="5">
        <v>616.64</v>
      </c>
      <c r="D84" s="5">
        <v>1000</v>
      </c>
      <c r="E84" s="5">
        <v>1250</v>
      </c>
      <c r="F84" s="4">
        <f t="shared" si="0"/>
        <v>250</v>
      </c>
    </row>
    <row r="85" spans="1:7" ht="15.75" x14ac:dyDescent="0.25">
      <c r="A85" s="7" t="s">
        <v>78</v>
      </c>
      <c r="B85" s="4">
        <f>SUM(B82:B84)</f>
        <v>1264.9100000000001</v>
      </c>
      <c r="C85" s="4">
        <f t="shared" ref="C85:E85" si="5">SUM(C82:C84)</f>
        <v>1068.45</v>
      </c>
      <c r="D85" s="4">
        <f t="shared" si="5"/>
        <v>4000</v>
      </c>
      <c r="E85" s="4">
        <f t="shared" si="5"/>
        <v>4000</v>
      </c>
      <c r="F85" s="4">
        <f t="shared" si="0"/>
        <v>0</v>
      </c>
    </row>
    <row r="86" spans="1:7" ht="15.75" x14ac:dyDescent="0.25">
      <c r="A86" s="7" t="s">
        <v>79</v>
      </c>
      <c r="B86" s="4"/>
      <c r="C86" s="4"/>
      <c r="D86" s="4"/>
      <c r="E86" s="4"/>
      <c r="F86" s="4"/>
    </row>
    <row r="87" spans="1:7" ht="15.75" x14ac:dyDescent="0.25">
      <c r="A87" s="7" t="s">
        <v>80</v>
      </c>
      <c r="B87" s="4">
        <v>451.95</v>
      </c>
      <c r="C87" s="4">
        <v>336.54</v>
      </c>
      <c r="D87" s="4">
        <v>1200</v>
      </c>
      <c r="E87" s="4">
        <v>536</v>
      </c>
      <c r="F87" s="4">
        <f t="shared" si="0"/>
        <v>-664</v>
      </c>
    </row>
    <row r="88" spans="1:7" ht="15.75" x14ac:dyDescent="0.25">
      <c r="A88" s="7" t="s">
        <v>81</v>
      </c>
      <c r="B88" s="4">
        <v>792.92</v>
      </c>
      <c r="C88" s="4">
        <v>714.33</v>
      </c>
      <c r="D88" s="4">
        <v>815</v>
      </c>
      <c r="E88" s="4">
        <v>1213</v>
      </c>
      <c r="F88" s="4">
        <f t="shared" si="0"/>
        <v>398</v>
      </c>
    </row>
    <row r="89" spans="1:7" ht="15.75" x14ac:dyDescent="0.25">
      <c r="A89" s="7" t="s">
        <v>82</v>
      </c>
      <c r="B89" s="4">
        <v>419.52</v>
      </c>
      <c r="C89" s="4">
        <v>588.02</v>
      </c>
      <c r="D89" s="4">
        <v>985</v>
      </c>
      <c r="E89" s="4">
        <v>639</v>
      </c>
      <c r="F89" s="4">
        <f t="shared" si="0"/>
        <v>-346</v>
      </c>
    </row>
    <row r="90" spans="1:7" ht="15.75" x14ac:dyDescent="0.25">
      <c r="A90" s="9" t="s">
        <v>209</v>
      </c>
      <c r="B90" s="3">
        <v>0</v>
      </c>
      <c r="C90" s="3">
        <v>0</v>
      </c>
      <c r="D90" s="3">
        <v>0</v>
      </c>
      <c r="E90" s="5">
        <v>3000</v>
      </c>
      <c r="F90" s="5">
        <f t="shared" si="0"/>
        <v>3000</v>
      </c>
      <c r="G90" t="s">
        <v>223</v>
      </c>
    </row>
    <row r="91" spans="1:7" ht="15.75" x14ac:dyDescent="0.25">
      <c r="A91" s="7" t="s">
        <v>83</v>
      </c>
      <c r="B91" s="4">
        <f>SUM(B87:B90)</f>
        <v>1664.3899999999999</v>
      </c>
      <c r="C91" s="4">
        <f>SUM(C87:C90)</f>
        <v>1638.89</v>
      </c>
      <c r="D91" s="4">
        <f>SUM(D87:D90)</f>
        <v>3000</v>
      </c>
      <c r="E91" s="4">
        <f>SUM(E87:E90)</f>
        <v>5388</v>
      </c>
      <c r="F91" s="4">
        <f t="shared" ref="F91:F155" si="6">+E91-D91</f>
        <v>2388</v>
      </c>
    </row>
    <row r="92" spans="1:7" ht="15.75" x14ac:dyDescent="0.25">
      <c r="A92" s="7" t="s">
        <v>84</v>
      </c>
      <c r="B92" s="4"/>
      <c r="C92" s="4"/>
      <c r="D92" s="4"/>
      <c r="E92" s="4"/>
      <c r="F92" s="4"/>
    </row>
    <row r="93" spans="1:7" ht="15.75" x14ac:dyDescent="0.25">
      <c r="A93" s="7" t="s">
        <v>85</v>
      </c>
      <c r="B93" s="4" t="s">
        <v>6</v>
      </c>
      <c r="C93" s="4" t="s">
        <v>6</v>
      </c>
      <c r="D93" s="4">
        <v>800</v>
      </c>
      <c r="E93" s="4">
        <v>800</v>
      </c>
      <c r="F93" s="4">
        <f t="shared" si="6"/>
        <v>0</v>
      </c>
    </row>
    <row r="94" spans="1:7" ht="15.75" x14ac:dyDescent="0.25">
      <c r="A94" s="7" t="s">
        <v>86</v>
      </c>
      <c r="B94" s="4" t="s">
        <v>6</v>
      </c>
      <c r="C94" s="4" t="s">
        <v>6</v>
      </c>
      <c r="D94" s="4">
        <v>200</v>
      </c>
      <c r="E94" s="4">
        <v>200</v>
      </c>
      <c r="F94" s="4">
        <f t="shared" si="6"/>
        <v>0</v>
      </c>
    </row>
    <row r="95" spans="1:7" ht="15.75" x14ac:dyDescent="0.25">
      <c r="A95" s="7" t="s">
        <v>87</v>
      </c>
      <c r="B95" s="4" t="s">
        <v>6</v>
      </c>
      <c r="C95" s="4">
        <v>50</v>
      </c>
      <c r="D95" s="4">
        <v>600</v>
      </c>
      <c r="E95" s="4">
        <v>300</v>
      </c>
      <c r="F95" s="4">
        <f t="shared" si="6"/>
        <v>-300</v>
      </c>
    </row>
    <row r="96" spans="1:7" ht="15.75" x14ac:dyDescent="0.25">
      <c r="A96" s="7" t="s">
        <v>88</v>
      </c>
      <c r="B96" s="4" t="s">
        <v>6</v>
      </c>
      <c r="C96" s="4">
        <v>133.56</v>
      </c>
      <c r="D96" s="4">
        <v>1500</v>
      </c>
      <c r="E96" s="4">
        <v>1500</v>
      </c>
      <c r="F96" s="4">
        <f t="shared" si="6"/>
        <v>0</v>
      </c>
    </row>
    <row r="97" spans="1:6" ht="15.75" x14ac:dyDescent="0.25">
      <c r="A97" s="7" t="s">
        <v>89</v>
      </c>
      <c r="B97" s="4">
        <v>468.35</v>
      </c>
      <c r="C97" s="4">
        <v>188.49</v>
      </c>
      <c r="D97" s="4">
        <v>600</v>
      </c>
      <c r="E97" s="4">
        <v>600</v>
      </c>
      <c r="F97" s="4">
        <f t="shared" si="6"/>
        <v>0</v>
      </c>
    </row>
    <row r="98" spans="1:6" ht="15.75" x14ac:dyDescent="0.25">
      <c r="A98" s="7" t="s">
        <v>90</v>
      </c>
      <c r="B98" s="4">
        <v>190.83</v>
      </c>
      <c r="C98" s="4" t="s">
        <v>6</v>
      </c>
      <c r="D98" s="4">
        <v>200</v>
      </c>
      <c r="E98" s="4">
        <v>200</v>
      </c>
      <c r="F98" s="4">
        <f t="shared" si="6"/>
        <v>0</v>
      </c>
    </row>
    <row r="99" spans="1:6" ht="15.75" x14ac:dyDescent="0.25">
      <c r="A99" s="7" t="s">
        <v>91</v>
      </c>
      <c r="B99" s="4">
        <v>32.94</v>
      </c>
      <c r="C99" s="4">
        <v>19.5</v>
      </c>
      <c r="D99" s="4">
        <v>300</v>
      </c>
      <c r="E99" s="4">
        <v>300</v>
      </c>
      <c r="F99" s="4">
        <f t="shared" si="6"/>
        <v>0</v>
      </c>
    </row>
    <row r="100" spans="1:6" ht="15.75" x14ac:dyDescent="0.25">
      <c r="A100" s="7" t="s">
        <v>92</v>
      </c>
      <c r="B100" s="4">
        <v>362.17</v>
      </c>
      <c r="C100" s="4" t="s">
        <v>6</v>
      </c>
      <c r="D100" s="4">
        <v>350</v>
      </c>
      <c r="E100" s="4">
        <v>350</v>
      </c>
      <c r="F100" s="4">
        <f t="shared" si="6"/>
        <v>0</v>
      </c>
    </row>
    <row r="101" spans="1:6" ht="15.75" x14ac:dyDescent="0.25">
      <c r="A101" s="7" t="s">
        <v>206</v>
      </c>
      <c r="B101" s="5">
        <v>0</v>
      </c>
      <c r="C101" s="5">
        <v>449.04</v>
      </c>
      <c r="D101" s="5">
        <v>500</v>
      </c>
      <c r="E101" s="5">
        <v>1440</v>
      </c>
      <c r="F101" s="5">
        <f t="shared" si="6"/>
        <v>940</v>
      </c>
    </row>
    <row r="102" spans="1:6" ht="15.75" x14ac:dyDescent="0.25">
      <c r="A102" s="7" t="s">
        <v>93</v>
      </c>
      <c r="B102" s="4">
        <f>SUM(B93:B101)</f>
        <v>1054.2900000000002</v>
      </c>
      <c r="C102" s="4">
        <f>SUM(C93:C101)</f>
        <v>840.59</v>
      </c>
      <c r="D102" s="4">
        <f>SUM(D93:D101)</f>
        <v>5050</v>
      </c>
      <c r="E102" s="4">
        <f>SUM(E93:E101)</f>
        <v>5690</v>
      </c>
      <c r="F102" s="4">
        <f t="shared" si="6"/>
        <v>640</v>
      </c>
    </row>
    <row r="103" spans="1:6" ht="15.75" x14ac:dyDescent="0.25">
      <c r="A103" s="7" t="s">
        <v>94</v>
      </c>
      <c r="B103" s="4"/>
      <c r="C103" s="4"/>
      <c r="D103" s="4"/>
      <c r="E103" s="4"/>
      <c r="F103" s="4"/>
    </row>
    <row r="104" spans="1:6" ht="15.75" x14ac:dyDescent="0.25">
      <c r="A104" s="7" t="s">
        <v>95</v>
      </c>
      <c r="B104" s="5">
        <v>25.93</v>
      </c>
      <c r="C104" s="5">
        <v>212.92</v>
      </c>
      <c r="D104" s="5">
        <v>1200</v>
      </c>
      <c r="E104" s="5">
        <v>1200</v>
      </c>
      <c r="F104" s="4">
        <f t="shared" si="6"/>
        <v>0</v>
      </c>
    </row>
    <row r="105" spans="1:6" ht="15.75" x14ac:dyDescent="0.25">
      <c r="A105" s="7" t="s">
        <v>96</v>
      </c>
      <c r="B105" s="4">
        <f>SUM(B104)</f>
        <v>25.93</v>
      </c>
      <c r="C105" s="4">
        <f t="shared" ref="C105:E105" si="7">SUM(C104)</f>
        <v>212.92</v>
      </c>
      <c r="D105" s="4">
        <f t="shared" si="7"/>
        <v>1200</v>
      </c>
      <c r="E105" s="4">
        <f t="shared" si="7"/>
        <v>1200</v>
      </c>
      <c r="F105" s="4">
        <f t="shared" si="6"/>
        <v>0</v>
      </c>
    </row>
    <row r="106" spans="1:6" ht="15.75" x14ac:dyDescent="0.25">
      <c r="A106" s="7" t="s">
        <v>97</v>
      </c>
      <c r="B106" s="4"/>
      <c r="C106" s="4"/>
      <c r="D106" s="4"/>
      <c r="E106" s="4"/>
      <c r="F106" s="4"/>
    </row>
    <row r="107" spans="1:6" ht="15.75" x14ac:dyDescent="0.25">
      <c r="A107" s="7" t="s">
        <v>98</v>
      </c>
      <c r="B107" s="5">
        <v>620</v>
      </c>
      <c r="C107" s="5" t="s">
        <v>6</v>
      </c>
      <c r="D107" s="5">
        <v>1500</v>
      </c>
      <c r="E107" s="5">
        <v>1500</v>
      </c>
      <c r="F107" s="4">
        <f t="shared" si="6"/>
        <v>0</v>
      </c>
    </row>
    <row r="108" spans="1:6" ht="15.75" x14ac:dyDescent="0.25">
      <c r="A108" s="7" t="s">
        <v>99</v>
      </c>
      <c r="B108" s="4">
        <f>SUM(B107)</f>
        <v>620</v>
      </c>
      <c r="C108" s="4">
        <f t="shared" ref="C108:E108" si="8">SUM(C107)</f>
        <v>0</v>
      </c>
      <c r="D108" s="4">
        <f t="shared" si="8"/>
        <v>1500</v>
      </c>
      <c r="E108" s="4">
        <f t="shared" si="8"/>
        <v>1500</v>
      </c>
      <c r="F108" s="4">
        <f t="shared" si="6"/>
        <v>0</v>
      </c>
    </row>
    <row r="109" spans="1:6" ht="15.75" x14ac:dyDescent="0.25">
      <c r="A109" s="7" t="s">
        <v>100</v>
      </c>
      <c r="B109" s="4"/>
      <c r="C109" s="4"/>
      <c r="D109" s="4"/>
      <c r="E109" s="4"/>
      <c r="F109" s="4"/>
    </row>
    <row r="110" spans="1:6" ht="15.75" x14ac:dyDescent="0.25">
      <c r="A110" s="7" t="s">
        <v>101</v>
      </c>
      <c r="B110" s="4">
        <v>1044.18</v>
      </c>
      <c r="C110" s="4">
        <v>1438.42</v>
      </c>
      <c r="D110" s="4">
        <v>2500</v>
      </c>
      <c r="E110" s="4">
        <v>2500</v>
      </c>
      <c r="F110" s="4">
        <f t="shared" si="6"/>
        <v>0</v>
      </c>
    </row>
    <row r="111" spans="1:6" ht="15.75" x14ac:dyDescent="0.25">
      <c r="A111" s="7" t="s">
        <v>102</v>
      </c>
      <c r="B111" s="4"/>
      <c r="C111" s="4"/>
      <c r="D111" s="4"/>
      <c r="E111" s="4"/>
      <c r="F111" s="4"/>
    </row>
    <row r="112" spans="1:6" ht="15.75" x14ac:dyDescent="0.25">
      <c r="A112" s="7" t="s">
        <v>103</v>
      </c>
      <c r="B112" s="4">
        <v>997</v>
      </c>
      <c r="C112" s="4">
        <v>1033</v>
      </c>
      <c r="D112" s="4">
        <v>1000</v>
      </c>
      <c r="E112" s="4">
        <v>1200</v>
      </c>
      <c r="F112" s="4">
        <f t="shared" si="6"/>
        <v>200</v>
      </c>
    </row>
    <row r="113" spans="1:6" ht="15.75" x14ac:dyDescent="0.25">
      <c r="A113" s="7" t="s">
        <v>104</v>
      </c>
      <c r="B113" s="4">
        <v>4410</v>
      </c>
      <c r="C113" s="4">
        <v>2810</v>
      </c>
      <c r="D113" s="4">
        <v>4000</v>
      </c>
      <c r="E113" s="4">
        <v>4000</v>
      </c>
      <c r="F113" s="4">
        <f t="shared" si="6"/>
        <v>0</v>
      </c>
    </row>
    <row r="114" spans="1:6" ht="15.75" x14ac:dyDescent="0.25">
      <c r="A114" s="7" t="s">
        <v>105</v>
      </c>
      <c r="B114" s="4">
        <v>3311.18</v>
      </c>
      <c r="C114" s="4">
        <v>4216.58</v>
      </c>
      <c r="D114" s="4">
        <v>5000</v>
      </c>
      <c r="E114" s="4">
        <v>5000</v>
      </c>
      <c r="F114" s="4">
        <f t="shared" si="6"/>
        <v>0</v>
      </c>
    </row>
    <row r="115" spans="1:6" ht="15.75" x14ac:dyDescent="0.25">
      <c r="A115" s="7" t="s">
        <v>106</v>
      </c>
      <c r="B115" s="5">
        <v>250</v>
      </c>
      <c r="C115" s="5">
        <v>250</v>
      </c>
      <c r="D115" s="5">
        <v>600</v>
      </c>
      <c r="E115" s="5">
        <v>600</v>
      </c>
      <c r="F115" s="5">
        <f t="shared" si="6"/>
        <v>0</v>
      </c>
    </row>
    <row r="116" spans="1:6" ht="15.75" x14ac:dyDescent="0.25">
      <c r="A116" s="7" t="s">
        <v>107</v>
      </c>
      <c r="B116" s="6">
        <f>SUM(B112:B115)</f>
        <v>8968.18</v>
      </c>
      <c r="C116" s="6">
        <f t="shared" ref="C116:E116" si="9">SUM(C112:C115)</f>
        <v>8309.58</v>
      </c>
      <c r="D116" s="6">
        <f t="shared" si="9"/>
        <v>10600</v>
      </c>
      <c r="E116" s="6">
        <f t="shared" si="9"/>
        <v>10800</v>
      </c>
      <c r="F116" s="6">
        <f t="shared" si="6"/>
        <v>200</v>
      </c>
    </row>
    <row r="117" spans="1:6" ht="15.75" x14ac:dyDescent="0.25">
      <c r="A117" s="7" t="s">
        <v>108</v>
      </c>
      <c r="B117" s="6">
        <f>+B110+B116</f>
        <v>10012.36</v>
      </c>
      <c r="C117" s="6">
        <f t="shared" ref="C117:E117" si="10">+C110+C116</f>
        <v>9748</v>
      </c>
      <c r="D117" s="6">
        <f t="shared" si="10"/>
        <v>13100</v>
      </c>
      <c r="E117" s="6">
        <f t="shared" si="10"/>
        <v>13300</v>
      </c>
      <c r="F117" s="5">
        <f t="shared" si="6"/>
        <v>200</v>
      </c>
    </row>
    <row r="118" spans="1:6" ht="15.75" x14ac:dyDescent="0.25">
      <c r="A118" s="7" t="s">
        <v>109</v>
      </c>
      <c r="B118" s="4">
        <f>+B117+B108+B105+B102+B91+B85+B80</f>
        <v>16511.38</v>
      </c>
      <c r="C118" s="4">
        <f>+C117+C108+C105+C102+C91+C85+C80</f>
        <v>13996.31</v>
      </c>
      <c r="D118" s="4">
        <f>+D117+D108+D105+D102+D91+D85+D80</f>
        <v>31325</v>
      </c>
      <c r="E118" s="4">
        <f>+E117+E108+E105+E102+E91+E85+E80</f>
        <v>34553</v>
      </c>
      <c r="F118" s="4">
        <f t="shared" si="6"/>
        <v>3228</v>
      </c>
    </row>
    <row r="119" spans="1:6" ht="15.75" x14ac:dyDescent="0.25">
      <c r="A119" s="7" t="s">
        <v>110</v>
      </c>
      <c r="B119" s="4"/>
      <c r="C119" s="4"/>
      <c r="D119" s="4"/>
      <c r="E119" s="4"/>
      <c r="F119" s="4"/>
    </row>
    <row r="120" spans="1:6" ht="15.75" x14ac:dyDescent="0.25">
      <c r="A120" s="7" t="s">
        <v>111</v>
      </c>
      <c r="B120" s="4"/>
      <c r="C120" s="4"/>
      <c r="D120" s="4"/>
      <c r="E120" s="4"/>
      <c r="F120" s="4"/>
    </row>
    <row r="121" spans="1:6" ht="15.75" x14ac:dyDescent="0.25">
      <c r="A121" s="7" t="s">
        <v>112</v>
      </c>
      <c r="B121" s="4">
        <v>17030.28</v>
      </c>
      <c r="C121" s="4">
        <v>11690</v>
      </c>
      <c r="D121" s="4">
        <v>16500</v>
      </c>
      <c r="E121" s="4">
        <v>16500</v>
      </c>
      <c r="F121" s="4">
        <f t="shared" si="6"/>
        <v>0</v>
      </c>
    </row>
    <row r="122" spans="1:6" ht="15.75" x14ac:dyDescent="0.25">
      <c r="A122" s="7" t="s">
        <v>113</v>
      </c>
      <c r="B122" s="4">
        <v>7620</v>
      </c>
      <c r="C122" s="4">
        <v>5715</v>
      </c>
      <c r="D122" s="4">
        <v>8000</v>
      </c>
      <c r="E122" s="4">
        <v>8000</v>
      </c>
      <c r="F122" s="4">
        <f t="shared" si="6"/>
        <v>0</v>
      </c>
    </row>
    <row r="123" spans="1:6" ht="15.75" x14ac:dyDescent="0.25">
      <c r="A123" s="7" t="s">
        <v>114</v>
      </c>
      <c r="B123" s="4">
        <v>500</v>
      </c>
      <c r="C123" s="4">
        <v>414</v>
      </c>
      <c r="D123" s="4">
        <v>625</v>
      </c>
      <c r="E123" s="4">
        <v>625</v>
      </c>
      <c r="F123" s="4">
        <f t="shared" si="6"/>
        <v>0</v>
      </c>
    </row>
    <row r="124" spans="1:6" ht="15.75" x14ac:dyDescent="0.25">
      <c r="A124" s="7" t="s">
        <v>115</v>
      </c>
      <c r="B124" s="4">
        <v>3177.75</v>
      </c>
      <c r="C124" s="4">
        <v>3791.83</v>
      </c>
      <c r="D124" s="4">
        <v>6500</v>
      </c>
      <c r="E124" s="4">
        <v>6500</v>
      </c>
      <c r="F124" s="4">
        <f t="shared" si="6"/>
        <v>0</v>
      </c>
    </row>
    <row r="125" spans="1:6" ht="15.75" x14ac:dyDescent="0.25">
      <c r="A125" s="7" t="s">
        <v>116</v>
      </c>
      <c r="B125" s="4" t="s">
        <v>6</v>
      </c>
      <c r="C125" s="4">
        <v>270.2</v>
      </c>
      <c r="D125" s="4">
        <v>750</v>
      </c>
      <c r="E125" s="4">
        <v>750</v>
      </c>
      <c r="F125" s="4">
        <f t="shared" si="6"/>
        <v>0</v>
      </c>
    </row>
    <row r="126" spans="1:6" ht="15.75" x14ac:dyDescent="0.25">
      <c r="A126" s="7" t="s">
        <v>117</v>
      </c>
      <c r="B126" s="4">
        <v>9261.07</v>
      </c>
      <c r="C126" s="4">
        <v>7086.5</v>
      </c>
      <c r="D126" s="4">
        <v>10500</v>
      </c>
      <c r="E126" s="4">
        <v>10500</v>
      </c>
      <c r="F126" s="4">
        <f t="shared" si="6"/>
        <v>0</v>
      </c>
    </row>
    <row r="127" spans="1:6" ht="15.75" x14ac:dyDescent="0.25">
      <c r="A127" s="7" t="s">
        <v>118</v>
      </c>
      <c r="B127" s="5">
        <v>4877.13</v>
      </c>
      <c r="C127" s="5">
        <v>3737.26</v>
      </c>
      <c r="D127" s="5">
        <v>5000</v>
      </c>
      <c r="E127" s="5">
        <v>5000</v>
      </c>
      <c r="F127" s="4">
        <f t="shared" si="6"/>
        <v>0</v>
      </c>
    </row>
    <row r="128" spans="1:6" ht="15.75" x14ac:dyDescent="0.25">
      <c r="A128" s="7" t="s">
        <v>119</v>
      </c>
      <c r="B128" s="4">
        <f>SUM(B121:B127)</f>
        <v>42466.229999999996</v>
      </c>
      <c r="C128" s="4">
        <f t="shared" ref="C128:E128" si="11">SUM(C121:C127)</f>
        <v>32704.79</v>
      </c>
      <c r="D128" s="4">
        <f t="shared" si="11"/>
        <v>47875</v>
      </c>
      <c r="E128" s="4">
        <f t="shared" si="11"/>
        <v>47875</v>
      </c>
      <c r="F128" s="4">
        <f t="shared" si="6"/>
        <v>0</v>
      </c>
    </row>
    <row r="129" spans="1:6" ht="15.75" x14ac:dyDescent="0.25">
      <c r="A129" s="7" t="s">
        <v>120</v>
      </c>
      <c r="B129" s="4"/>
      <c r="C129" s="4"/>
      <c r="D129" s="4"/>
      <c r="E129" s="4"/>
      <c r="F129" s="4"/>
    </row>
    <row r="130" spans="1:6" ht="15.75" x14ac:dyDescent="0.25">
      <c r="A130" s="7" t="s">
        <v>121</v>
      </c>
      <c r="B130" s="4">
        <v>300</v>
      </c>
      <c r="C130" s="4">
        <v>525</v>
      </c>
      <c r="D130" s="4">
        <v>1500</v>
      </c>
      <c r="E130" s="4">
        <v>1500</v>
      </c>
      <c r="F130" s="4">
        <f t="shared" si="6"/>
        <v>0</v>
      </c>
    </row>
    <row r="131" spans="1:6" ht="15.75" x14ac:dyDescent="0.25">
      <c r="A131" s="7" t="s">
        <v>122</v>
      </c>
      <c r="B131" s="4">
        <v>8114.09</v>
      </c>
      <c r="C131" s="4">
        <v>6382.49</v>
      </c>
      <c r="D131" s="4">
        <v>8712</v>
      </c>
      <c r="E131" s="4">
        <v>8712</v>
      </c>
      <c r="F131" s="4">
        <f t="shared" si="6"/>
        <v>0</v>
      </c>
    </row>
    <row r="132" spans="1:6" ht="15.75" x14ac:dyDescent="0.25">
      <c r="A132" s="7" t="s">
        <v>123</v>
      </c>
      <c r="B132" s="4" t="s">
        <v>6</v>
      </c>
      <c r="C132" s="4">
        <v>0</v>
      </c>
      <c r="D132" s="4">
        <v>500</v>
      </c>
      <c r="E132" s="4">
        <v>500</v>
      </c>
      <c r="F132" s="4">
        <f t="shared" si="6"/>
        <v>0</v>
      </c>
    </row>
    <row r="133" spans="1:6" ht="15.75" x14ac:dyDescent="0.25">
      <c r="A133" s="7" t="s">
        <v>124</v>
      </c>
      <c r="B133" s="4">
        <v>393.46</v>
      </c>
      <c r="C133" s="4">
        <v>220.06</v>
      </c>
      <c r="D133" s="4">
        <v>300</v>
      </c>
      <c r="E133" s="4">
        <v>400</v>
      </c>
      <c r="F133" s="4">
        <f t="shared" si="6"/>
        <v>100</v>
      </c>
    </row>
    <row r="134" spans="1:6" ht="15.75" x14ac:dyDescent="0.25">
      <c r="A134" s="7" t="s">
        <v>125</v>
      </c>
      <c r="B134" s="4">
        <v>1196.97</v>
      </c>
      <c r="C134" s="4">
        <v>1110.6600000000001</v>
      </c>
      <c r="D134" s="4">
        <v>1000</v>
      </c>
      <c r="E134" s="4">
        <v>1000</v>
      </c>
      <c r="F134" s="4">
        <f t="shared" si="6"/>
        <v>0</v>
      </c>
    </row>
    <row r="135" spans="1:6" ht="15.75" x14ac:dyDescent="0.25">
      <c r="A135" s="7" t="s">
        <v>126</v>
      </c>
      <c r="B135" s="4">
        <v>524.27</v>
      </c>
      <c r="C135" s="4">
        <v>435.15</v>
      </c>
      <c r="D135" s="4">
        <v>750</v>
      </c>
      <c r="E135" s="4">
        <v>750</v>
      </c>
      <c r="F135" s="4">
        <f t="shared" si="6"/>
        <v>0</v>
      </c>
    </row>
    <row r="136" spans="1:6" ht="15.75" x14ac:dyDescent="0.25">
      <c r="A136" s="7" t="s">
        <v>127</v>
      </c>
      <c r="B136" s="4" t="s">
        <v>6</v>
      </c>
      <c r="C136" s="4">
        <v>100.68</v>
      </c>
      <c r="D136" s="4">
        <v>200</v>
      </c>
      <c r="E136" s="4">
        <v>200</v>
      </c>
      <c r="F136" s="4">
        <f t="shared" si="6"/>
        <v>0</v>
      </c>
    </row>
    <row r="137" spans="1:6" ht="15.75" x14ac:dyDescent="0.25">
      <c r="A137" s="7" t="s">
        <v>202</v>
      </c>
      <c r="B137" s="4">
        <v>0</v>
      </c>
      <c r="C137" s="4">
        <v>0</v>
      </c>
      <c r="D137" s="4">
        <v>1500</v>
      </c>
      <c r="E137" s="4">
        <v>1500</v>
      </c>
      <c r="F137" s="4">
        <f t="shared" si="6"/>
        <v>0</v>
      </c>
    </row>
    <row r="138" spans="1:6" ht="15.75" x14ac:dyDescent="0.25">
      <c r="A138" s="7" t="s">
        <v>207</v>
      </c>
      <c r="B138" s="4">
        <v>0</v>
      </c>
      <c r="C138" s="4">
        <v>900</v>
      </c>
      <c r="D138" s="4">
        <v>1200</v>
      </c>
      <c r="E138" s="4">
        <v>1200</v>
      </c>
      <c r="F138" s="4">
        <f t="shared" si="6"/>
        <v>0</v>
      </c>
    </row>
    <row r="139" spans="1:6" ht="15.75" x14ac:dyDescent="0.25">
      <c r="A139" s="7" t="s">
        <v>221</v>
      </c>
      <c r="B139" s="4">
        <v>0</v>
      </c>
      <c r="C139" s="4">
        <v>0</v>
      </c>
      <c r="D139" s="4">
        <v>0</v>
      </c>
      <c r="E139" s="4">
        <v>1000</v>
      </c>
      <c r="F139" s="4">
        <f t="shared" si="6"/>
        <v>1000</v>
      </c>
    </row>
    <row r="140" spans="1:6" ht="15.75" x14ac:dyDescent="0.25">
      <c r="A140" s="7" t="s">
        <v>128</v>
      </c>
      <c r="B140" s="4">
        <v>1000</v>
      </c>
      <c r="C140" s="4">
        <v>0</v>
      </c>
      <c r="D140" s="4">
        <v>1200</v>
      </c>
      <c r="E140" s="4">
        <v>1200</v>
      </c>
      <c r="F140" s="4">
        <f t="shared" si="6"/>
        <v>0</v>
      </c>
    </row>
    <row r="141" spans="1:6" ht="15.75" x14ac:dyDescent="0.25">
      <c r="A141" s="7" t="s">
        <v>129</v>
      </c>
      <c r="B141" s="4">
        <v>791.87</v>
      </c>
      <c r="C141" s="4">
        <v>627</v>
      </c>
      <c r="D141" s="4">
        <v>1500</v>
      </c>
      <c r="E141" s="4">
        <v>1500</v>
      </c>
      <c r="F141" s="4">
        <f t="shared" si="6"/>
        <v>0</v>
      </c>
    </row>
    <row r="142" spans="1:6" ht="15.75" x14ac:dyDescent="0.25">
      <c r="A142" s="7" t="s">
        <v>130</v>
      </c>
      <c r="B142" s="4" t="s">
        <v>6</v>
      </c>
      <c r="C142" s="4" t="s">
        <v>6</v>
      </c>
      <c r="D142" s="4">
        <v>1000</v>
      </c>
      <c r="E142" s="4">
        <v>1000</v>
      </c>
      <c r="F142" s="4">
        <f t="shared" si="6"/>
        <v>0</v>
      </c>
    </row>
    <row r="143" spans="1:6" ht="15.75" x14ac:dyDescent="0.25">
      <c r="A143" s="7" t="s">
        <v>131</v>
      </c>
      <c r="B143" s="4"/>
      <c r="C143" s="4"/>
      <c r="D143" s="4"/>
      <c r="E143" s="4"/>
      <c r="F143" s="4">
        <f t="shared" si="6"/>
        <v>0</v>
      </c>
    </row>
    <row r="144" spans="1:6" ht="15.75" x14ac:dyDescent="0.25">
      <c r="A144" s="7" t="s">
        <v>132</v>
      </c>
      <c r="B144" s="4">
        <v>1343</v>
      </c>
      <c r="C144" s="4">
        <v>1281</v>
      </c>
      <c r="D144" s="4">
        <v>1350</v>
      </c>
      <c r="E144" s="4">
        <v>1350</v>
      </c>
      <c r="F144" s="4">
        <f t="shared" si="6"/>
        <v>0</v>
      </c>
    </row>
    <row r="145" spans="1:7" ht="15.75" x14ac:dyDescent="0.25">
      <c r="A145" s="7" t="s">
        <v>133</v>
      </c>
      <c r="B145" s="5">
        <v>31926.5</v>
      </c>
      <c r="C145" s="5">
        <v>25376.75</v>
      </c>
      <c r="D145" s="5">
        <v>34591</v>
      </c>
      <c r="E145" s="5">
        <v>34591</v>
      </c>
      <c r="F145" s="4">
        <f t="shared" si="6"/>
        <v>0</v>
      </c>
    </row>
    <row r="146" spans="1:7" ht="15.75" x14ac:dyDescent="0.25">
      <c r="A146" s="7" t="s">
        <v>134</v>
      </c>
      <c r="B146" s="6">
        <f>SUM(B144:B145)</f>
        <v>33269.5</v>
      </c>
      <c r="C146" s="6">
        <f t="shared" ref="C146:E146" si="12">SUM(C144:C145)</f>
        <v>26657.75</v>
      </c>
      <c r="D146" s="6">
        <f t="shared" si="12"/>
        <v>35941</v>
      </c>
      <c r="E146" s="6">
        <f t="shared" si="12"/>
        <v>35941</v>
      </c>
      <c r="F146" s="5">
        <f t="shared" si="6"/>
        <v>0</v>
      </c>
    </row>
    <row r="147" spans="1:7" ht="15.75" x14ac:dyDescent="0.25">
      <c r="A147" s="7" t="s">
        <v>135</v>
      </c>
      <c r="B147" s="4">
        <f>SUM(B130:B145)</f>
        <v>45590.16</v>
      </c>
      <c r="C147" s="4">
        <f>SUM(C130:C145)</f>
        <v>36958.79</v>
      </c>
      <c r="D147" s="4">
        <f>SUM(D130:D145)</f>
        <v>55303</v>
      </c>
      <c r="E147" s="4">
        <f>SUM(E130:E145)</f>
        <v>56403</v>
      </c>
      <c r="F147" s="4">
        <f t="shared" si="6"/>
        <v>1100</v>
      </c>
    </row>
    <row r="148" spans="1:7" ht="15.75" x14ac:dyDescent="0.25">
      <c r="A148" s="7" t="s">
        <v>136</v>
      </c>
      <c r="B148" s="4"/>
      <c r="C148" s="4"/>
      <c r="D148" s="4"/>
      <c r="E148" s="4"/>
      <c r="F148" s="4"/>
    </row>
    <row r="149" spans="1:7" ht="15.75" x14ac:dyDescent="0.25">
      <c r="A149" s="7" t="s">
        <v>137</v>
      </c>
      <c r="B149" s="4"/>
      <c r="C149" s="4"/>
      <c r="D149" s="4"/>
      <c r="E149" s="4"/>
      <c r="F149" s="4"/>
    </row>
    <row r="150" spans="1:7" ht="15.75" x14ac:dyDescent="0.25">
      <c r="A150" s="7" t="s">
        <v>138</v>
      </c>
      <c r="B150" s="4"/>
      <c r="C150" s="4"/>
      <c r="D150" s="4"/>
      <c r="E150" s="4"/>
      <c r="F150" s="4"/>
    </row>
    <row r="151" spans="1:7" ht="15.75" x14ac:dyDescent="0.25">
      <c r="A151" s="7" t="s">
        <v>139</v>
      </c>
      <c r="B151" s="4">
        <v>49462</v>
      </c>
      <c r="C151" s="4">
        <v>38994.6</v>
      </c>
      <c r="D151" s="4">
        <v>50224.86</v>
      </c>
      <c r="E151" s="4">
        <v>51731.61</v>
      </c>
      <c r="F151" s="4">
        <f t="shared" si="6"/>
        <v>1506.75</v>
      </c>
      <c r="G151" t="s">
        <v>225</v>
      </c>
    </row>
    <row r="152" spans="1:7" ht="15.75" x14ac:dyDescent="0.25">
      <c r="A152" s="7" t="s">
        <v>140</v>
      </c>
      <c r="B152" s="4">
        <v>48762</v>
      </c>
      <c r="C152" s="4">
        <v>37668.6</v>
      </c>
      <c r="D152" s="4">
        <v>50224.86</v>
      </c>
      <c r="E152" s="4">
        <v>51731.61</v>
      </c>
      <c r="F152" s="4">
        <f t="shared" si="6"/>
        <v>1506.75</v>
      </c>
    </row>
    <row r="153" spans="1:7" ht="15.75" x14ac:dyDescent="0.25">
      <c r="A153" s="7" t="s">
        <v>141</v>
      </c>
      <c r="B153" s="5">
        <v>7460.64</v>
      </c>
      <c r="C153" s="5">
        <v>5763.24</v>
      </c>
      <c r="D153" s="5">
        <v>7684.41</v>
      </c>
      <c r="E153" s="5">
        <v>7914.94</v>
      </c>
      <c r="F153" s="5">
        <f t="shared" si="6"/>
        <v>230.52999999999975</v>
      </c>
    </row>
    <row r="154" spans="1:7" ht="15.75" x14ac:dyDescent="0.25">
      <c r="A154" s="7" t="s">
        <v>142</v>
      </c>
      <c r="B154" s="4">
        <f>SUM(B151:B153)</f>
        <v>105684.64</v>
      </c>
      <c r="C154" s="4">
        <f t="shared" ref="C154:E154" si="13">SUM(C151:C153)</f>
        <v>82426.44</v>
      </c>
      <c r="D154" s="4">
        <f t="shared" si="13"/>
        <v>108134.13</v>
      </c>
      <c r="E154" s="4">
        <f t="shared" si="13"/>
        <v>111378.16</v>
      </c>
      <c r="F154" s="4">
        <f t="shared" si="6"/>
        <v>3244.0299999999988</v>
      </c>
    </row>
    <row r="155" spans="1:7" ht="15.75" x14ac:dyDescent="0.25">
      <c r="A155" s="7" t="s">
        <v>143</v>
      </c>
      <c r="B155" s="4"/>
      <c r="C155" s="4"/>
      <c r="D155" s="4"/>
      <c r="E155" s="4"/>
      <c r="F155" s="4"/>
    </row>
    <row r="156" spans="1:7" ht="15.75" x14ac:dyDescent="0.25">
      <c r="A156" s="7" t="s">
        <v>144</v>
      </c>
      <c r="B156" s="4">
        <v>10727.64</v>
      </c>
      <c r="C156" s="4">
        <v>8313.93</v>
      </c>
      <c r="D156" s="4">
        <v>11049.47</v>
      </c>
      <c r="E156" s="4">
        <v>11380.95</v>
      </c>
      <c r="F156" s="4">
        <f t="shared" ref="F156:F219" si="14">+E156-D156</f>
        <v>331.48000000000138</v>
      </c>
    </row>
    <row r="157" spans="1:7" ht="15.75" x14ac:dyDescent="0.25">
      <c r="A157" s="7" t="s">
        <v>145</v>
      </c>
      <c r="B157" s="4">
        <v>2925.72</v>
      </c>
      <c r="C157" s="4">
        <v>2260.08</v>
      </c>
      <c r="D157" s="4">
        <v>3013.49</v>
      </c>
      <c r="E157" s="4">
        <v>3103.9</v>
      </c>
      <c r="F157" s="4">
        <f t="shared" si="14"/>
        <v>90.410000000000309</v>
      </c>
    </row>
    <row r="158" spans="1:7" ht="15.75" x14ac:dyDescent="0.25">
      <c r="A158" s="7" t="s">
        <v>146</v>
      </c>
      <c r="B158" s="4">
        <v>6931.62</v>
      </c>
      <c r="C158" s="4">
        <v>5210.46</v>
      </c>
      <c r="D158" s="4">
        <v>7075</v>
      </c>
      <c r="E158" s="4">
        <v>7075</v>
      </c>
      <c r="F158" s="4">
        <f t="shared" si="14"/>
        <v>0</v>
      </c>
    </row>
    <row r="159" spans="1:7" ht="15.75" x14ac:dyDescent="0.25">
      <c r="A159" s="7" t="s">
        <v>147</v>
      </c>
      <c r="B159" s="5">
        <v>483.96</v>
      </c>
      <c r="C159" s="5">
        <v>362.97</v>
      </c>
      <c r="D159" s="5">
        <v>484</v>
      </c>
      <c r="E159" s="5">
        <v>484</v>
      </c>
      <c r="F159" s="5">
        <f t="shared" si="14"/>
        <v>0</v>
      </c>
    </row>
    <row r="160" spans="1:7" ht="15.75" x14ac:dyDescent="0.25">
      <c r="A160" s="7" t="s">
        <v>148</v>
      </c>
      <c r="B160" s="4">
        <f>SUM(B156:B159)</f>
        <v>21068.94</v>
      </c>
      <c r="C160" s="4">
        <f t="shared" ref="C160:E160" si="15">SUM(C156:C159)</f>
        <v>16147.44</v>
      </c>
      <c r="D160" s="4">
        <f t="shared" si="15"/>
        <v>21621.96</v>
      </c>
      <c r="E160" s="4">
        <f t="shared" si="15"/>
        <v>22043.85</v>
      </c>
      <c r="F160" s="4">
        <f t="shared" si="14"/>
        <v>421.88999999999942</v>
      </c>
    </row>
    <row r="161" spans="1:7" ht="15.75" x14ac:dyDescent="0.25">
      <c r="A161" s="7" t="s">
        <v>149</v>
      </c>
      <c r="B161" s="4"/>
      <c r="C161" s="4"/>
      <c r="D161" s="4"/>
      <c r="E161" s="4"/>
      <c r="F161" s="4"/>
    </row>
    <row r="162" spans="1:7" ht="15.75" x14ac:dyDescent="0.25">
      <c r="A162" s="7" t="s">
        <v>150</v>
      </c>
      <c r="B162" s="4">
        <v>409.59</v>
      </c>
      <c r="C162" s="4">
        <v>39.340000000000003</v>
      </c>
      <c r="D162" s="4">
        <v>900</v>
      </c>
      <c r="E162" s="4">
        <v>900</v>
      </c>
      <c r="F162" s="4">
        <f t="shared" si="14"/>
        <v>0</v>
      </c>
    </row>
    <row r="163" spans="1:7" ht="15.75" x14ac:dyDescent="0.25">
      <c r="A163" s="7" t="s">
        <v>151</v>
      </c>
      <c r="B163" s="4">
        <v>797.96</v>
      </c>
      <c r="C163" s="4">
        <v>0</v>
      </c>
      <c r="D163" s="4">
        <v>1500</v>
      </c>
      <c r="E163" s="4">
        <v>1500</v>
      </c>
      <c r="F163" s="4">
        <f t="shared" si="14"/>
        <v>0</v>
      </c>
    </row>
    <row r="164" spans="1:7" ht="15.75" x14ac:dyDescent="0.25">
      <c r="A164" s="7" t="s">
        <v>152</v>
      </c>
      <c r="B164" s="4">
        <v>1250.23</v>
      </c>
      <c r="C164" s="4">
        <v>191.56</v>
      </c>
      <c r="D164" s="4">
        <v>800</v>
      </c>
      <c r="E164" s="4">
        <v>800</v>
      </c>
      <c r="F164" s="4">
        <f t="shared" si="14"/>
        <v>0</v>
      </c>
    </row>
    <row r="165" spans="1:7" ht="15.75" x14ac:dyDescent="0.25">
      <c r="A165" s="7" t="s">
        <v>153</v>
      </c>
      <c r="B165" s="5">
        <v>1092.27</v>
      </c>
      <c r="C165" s="5">
        <v>385.05</v>
      </c>
      <c r="D165" s="5">
        <v>800</v>
      </c>
      <c r="E165" s="5">
        <v>800</v>
      </c>
      <c r="F165" s="5">
        <f t="shared" si="14"/>
        <v>0</v>
      </c>
    </row>
    <row r="166" spans="1:7" ht="15.75" x14ac:dyDescent="0.25">
      <c r="A166" s="7" t="s">
        <v>154</v>
      </c>
      <c r="B166" s="6">
        <f>SUM(B162:B165)</f>
        <v>3550.0499999999997</v>
      </c>
      <c r="C166" s="6">
        <f t="shared" ref="C166:E166" si="16">SUM(C162:C165)</f>
        <v>615.95000000000005</v>
      </c>
      <c r="D166" s="6">
        <f t="shared" si="16"/>
        <v>4000</v>
      </c>
      <c r="E166" s="6">
        <f t="shared" si="16"/>
        <v>4000</v>
      </c>
      <c r="F166" s="5">
        <f t="shared" si="14"/>
        <v>0</v>
      </c>
    </row>
    <row r="167" spans="1:7" ht="15.75" x14ac:dyDescent="0.25">
      <c r="A167" s="7" t="s">
        <v>155</v>
      </c>
      <c r="B167" s="4">
        <f>+B166+B160+B154</f>
        <v>130303.63</v>
      </c>
      <c r="C167" s="4">
        <f t="shared" ref="C167:D167" si="17">+C166+C160+C154</f>
        <v>99189.83</v>
      </c>
      <c r="D167" s="4">
        <f t="shared" si="17"/>
        <v>133756.09</v>
      </c>
      <c r="E167" s="4">
        <f>+E166+E160+E154</f>
        <v>137422.01</v>
      </c>
      <c r="F167" s="4">
        <f t="shared" si="14"/>
        <v>3665.9200000000128</v>
      </c>
    </row>
    <row r="168" spans="1:7" ht="15.75" x14ac:dyDescent="0.25">
      <c r="A168" s="7" t="s">
        <v>156</v>
      </c>
      <c r="B168" s="4"/>
      <c r="C168" s="4"/>
      <c r="D168" s="4"/>
      <c r="E168" s="4"/>
      <c r="F168" s="4"/>
    </row>
    <row r="169" spans="1:7" ht="15.75" x14ac:dyDescent="0.25">
      <c r="A169" s="7" t="s">
        <v>138</v>
      </c>
      <c r="B169" s="4"/>
      <c r="C169" s="4"/>
      <c r="D169" s="4"/>
      <c r="E169" s="4"/>
      <c r="F169" s="4"/>
    </row>
    <row r="170" spans="1:7" ht="15.75" x14ac:dyDescent="0.25">
      <c r="A170" s="7" t="s">
        <v>157</v>
      </c>
      <c r="B170" s="4">
        <v>39709.599999999999</v>
      </c>
      <c r="C170" s="4">
        <v>30834.880000000001</v>
      </c>
      <c r="D170" s="4">
        <v>40179.89</v>
      </c>
      <c r="E170" s="4">
        <v>41385.279999999999</v>
      </c>
      <c r="F170" s="4">
        <f t="shared" si="14"/>
        <v>1205.3899999999994</v>
      </c>
      <c r="G170" t="s">
        <v>225</v>
      </c>
    </row>
    <row r="171" spans="1:7" ht="15.75" x14ac:dyDescent="0.25">
      <c r="A171" s="7" t="s">
        <v>158</v>
      </c>
      <c r="B171" s="4">
        <v>39009.599999999999</v>
      </c>
      <c r="C171" s="4">
        <v>30134.880000000001</v>
      </c>
      <c r="D171" s="4">
        <v>40179.89</v>
      </c>
      <c r="E171" s="4">
        <v>41385.279999999999</v>
      </c>
      <c r="F171" s="4">
        <f t="shared" si="14"/>
        <v>1205.3899999999994</v>
      </c>
    </row>
    <row r="172" spans="1:7" ht="15.75" x14ac:dyDescent="0.25">
      <c r="A172" s="7" t="s">
        <v>159</v>
      </c>
      <c r="B172" s="5">
        <v>5968.48</v>
      </c>
      <c r="C172" s="5">
        <v>4610.6400000000003</v>
      </c>
      <c r="D172" s="5">
        <v>6147.53</v>
      </c>
      <c r="E172" s="5">
        <v>6331.96</v>
      </c>
      <c r="F172" s="5">
        <f t="shared" si="14"/>
        <v>184.43000000000029</v>
      </c>
    </row>
    <row r="173" spans="1:7" ht="15.75" x14ac:dyDescent="0.25">
      <c r="A173" s="7" t="s">
        <v>142</v>
      </c>
      <c r="B173" s="4">
        <f>SUM(B170:B172)</f>
        <v>84687.679999999993</v>
      </c>
      <c r="C173" s="4">
        <f t="shared" ref="C173:E173" si="18">SUM(C170:C172)</f>
        <v>65580.400000000009</v>
      </c>
      <c r="D173" s="4">
        <f t="shared" si="18"/>
        <v>86507.31</v>
      </c>
      <c r="E173" s="4">
        <f t="shared" si="18"/>
        <v>89102.52</v>
      </c>
      <c r="F173" s="4">
        <f t="shared" si="14"/>
        <v>2595.2100000000064</v>
      </c>
    </row>
    <row r="174" spans="1:7" ht="15.75" x14ac:dyDescent="0.25">
      <c r="A174" s="7" t="s">
        <v>143</v>
      </c>
      <c r="B174" s="4"/>
      <c r="C174" s="4"/>
      <c r="D174" s="4"/>
      <c r="E174" s="4"/>
      <c r="F174" s="4">
        <f t="shared" si="14"/>
        <v>0</v>
      </c>
    </row>
    <row r="175" spans="1:7" ht="15.75" x14ac:dyDescent="0.25">
      <c r="A175" s="7" t="s">
        <v>160</v>
      </c>
      <c r="B175" s="4">
        <v>8582.16</v>
      </c>
      <c r="C175" s="4">
        <v>6651.22</v>
      </c>
      <c r="D175" s="4">
        <v>8839.58</v>
      </c>
      <c r="E175" s="4">
        <v>9104.76</v>
      </c>
      <c r="F175" s="4">
        <f t="shared" si="14"/>
        <v>265.18000000000029</v>
      </c>
    </row>
    <row r="176" spans="1:7" ht="15.75" x14ac:dyDescent="0.25">
      <c r="A176" s="7" t="s">
        <v>161</v>
      </c>
      <c r="B176" s="4">
        <v>2340.6</v>
      </c>
      <c r="C176" s="4">
        <v>1813.95</v>
      </c>
      <c r="D176" s="4">
        <v>2410.79</v>
      </c>
      <c r="E176" s="4">
        <v>2483.12</v>
      </c>
      <c r="F176" s="4">
        <f t="shared" si="14"/>
        <v>72.329999999999927</v>
      </c>
    </row>
    <row r="177" spans="1:8" ht="15.75" x14ac:dyDescent="0.25">
      <c r="A177" s="7" t="s">
        <v>162</v>
      </c>
      <c r="B177" s="4">
        <v>16643.71</v>
      </c>
      <c r="C177" s="4">
        <v>13079.55</v>
      </c>
      <c r="D177" s="4">
        <v>17763</v>
      </c>
      <c r="E177" s="4">
        <v>17763</v>
      </c>
      <c r="F177" s="4">
        <f t="shared" si="14"/>
        <v>0</v>
      </c>
    </row>
    <row r="178" spans="1:8" ht="15.75" x14ac:dyDescent="0.25">
      <c r="A178" s="7" t="s">
        <v>163</v>
      </c>
      <c r="B178" s="5" t="s">
        <v>6</v>
      </c>
      <c r="C178" s="5" t="s">
        <v>6</v>
      </c>
      <c r="D178" s="5">
        <v>1462</v>
      </c>
      <c r="E178" s="5">
        <v>1462</v>
      </c>
      <c r="F178" s="5">
        <f t="shared" si="14"/>
        <v>0</v>
      </c>
    </row>
    <row r="179" spans="1:8" ht="15.75" x14ac:dyDescent="0.25">
      <c r="A179" s="7" t="s">
        <v>148</v>
      </c>
      <c r="B179" s="4">
        <f>SUM(B175:B178)</f>
        <v>27566.47</v>
      </c>
      <c r="C179" s="4">
        <f t="shared" ref="C179:D179" si="19">SUM(C175:C178)</f>
        <v>21544.720000000001</v>
      </c>
      <c r="D179" s="4">
        <f t="shared" si="19"/>
        <v>30475.37</v>
      </c>
      <c r="E179" s="4">
        <f>SUM(E175:E178)</f>
        <v>30812.880000000001</v>
      </c>
      <c r="F179" s="4">
        <f t="shared" si="14"/>
        <v>337.51000000000204</v>
      </c>
    </row>
    <row r="180" spans="1:8" ht="15.75" x14ac:dyDescent="0.25">
      <c r="A180" s="7" t="s">
        <v>149</v>
      </c>
      <c r="B180" s="4"/>
      <c r="C180" s="4"/>
      <c r="D180" s="4"/>
      <c r="E180" s="4"/>
      <c r="F180" s="4">
        <f t="shared" si="14"/>
        <v>0</v>
      </c>
    </row>
    <row r="181" spans="1:8" ht="15.75" x14ac:dyDescent="0.25">
      <c r="A181" s="7" t="s">
        <v>164</v>
      </c>
      <c r="B181" s="4">
        <v>250</v>
      </c>
      <c r="C181" s="4" t="s">
        <v>6</v>
      </c>
      <c r="D181" s="4">
        <v>900</v>
      </c>
      <c r="E181" s="4">
        <v>900</v>
      </c>
      <c r="F181" s="4">
        <f t="shared" si="14"/>
        <v>0</v>
      </c>
    </row>
    <row r="182" spans="1:8" ht="15.75" x14ac:dyDescent="0.25">
      <c r="A182" s="7" t="s">
        <v>165</v>
      </c>
      <c r="B182" s="4">
        <v>117.6</v>
      </c>
      <c r="C182" s="4" t="s">
        <v>6</v>
      </c>
      <c r="D182" s="4">
        <v>1500</v>
      </c>
      <c r="E182" s="4">
        <v>1500</v>
      </c>
      <c r="F182" s="4">
        <f t="shared" si="14"/>
        <v>0</v>
      </c>
    </row>
    <row r="183" spans="1:8" ht="15.75" x14ac:dyDescent="0.25">
      <c r="A183" s="7" t="s">
        <v>166</v>
      </c>
      <c r="B183" s="4">
        <v>351.12</v>
      </c>
      <c r="C183" s="4" t="s">
        <v>6</v>
      </c>
      <c r="D183" s="4">
        <v>800</v>
      </c>
      <c r="E183" s="4">
        <v>800</v>
      </c>
      <c r="F183" s="4">
        <f t="shared" si="14"/>
        <v>0</v>
      </c>
    </row>
    <row r="184" spans="1:8" ht="15.75" x14ac:dyDescent="0.25">
      <c r="A184" s="7" t="s">
        <v>167</v>
      </c>
      <c r="B184" s="5">
        <v>31.54</v>
      </c>
      <c r="C184" s="5" t="s">
        <v>6</v>
      </c>
      <c r="D184" s="5">
        <v>800</v>
      </c>
      <c r="E184" s="5">
        <v>800</v>
      </c>
      <c r="F184" s="5">
        <f t="shared" si="14"/>
        <v>0</v>
      </c>
    </row>
    <row r="185" spans="1:8" ht="15.75" x14ac:dyDescent="0.25">
      <c r="A185" s="7" t="s">
        <v>154</v>
      </c>
      <c r="B185" s="6">
        <f>SUM(B181:B184)</f>
        <v>750.26</v>
      </c>
      <c r="C185" s="6">
        <f t="shared" ref="C185:D185" si="20">SUM(C181:C184)</f>
        <v>0</v>
      </c>
      <c r="D185" s="6">
        <f t="shared" si="20"/>
        <v>4000</v>
      </c>
      <c r="E185" s="6">
        <f>SUM(E181:E184)</f>
        <v>4000</v>
      </c>
      <c r="F185" s="5">
        <f t="shared" si="14"/>
        <v>0</v>
      </c>
    </row>
    <row r="186" spans="1:8" ht="15.75" x14ac:dyDescent="0.25">
      <c r="A186" s="7" t="s">
        <v>168</v>
      </c>
      <c r="B186" s="4">
        <f>+B185+B179+B173</f>
        <v>113004.40999999999</v>
      </c>
      <c r="C186" s="4">
        <f>+C185+C179+C173</f>
        <v>87125.12000000001</v>
      </c>
      <c r="D186" s="4">
        <f>+D185+D179+D173</f>
        <v>120982.68</v>
      </c>
      <c r="E186" s="4">
        <f>+E185+E179+E173</f>
        <v>123915.40000000001</v>
      </c>
      <c r="F186" s="4">
        <f t="shared" si="14"/>
        <v>2932.7200000000157</v>
      </c>
    </row>
    <row r="187" spans="1:8" ht="15.75" x14ac:dyDescent="0.25">
      <c r="A187" s="7" t="s">
        <v>169</v>
      </c>
      <c r="B187" s="4"/>
      <c r="C187" s="4"/>
      <c r="D187" s="4"/>
      <c r="E187" s="4"/>
      <c r="F187" s="4"/>
    </row>
    <row r="188" spans="1:8" ht="15.75" x14ac:dyDescent="0.25">
      <c r="A188" s="7" t="s">
        <v>138</v>
      </c>
      <c r="B188" s="4"/>
      <c r="C188" s="4"/>
      <c r="D188" s="4"/>
      <c r="E188" s="4"/>
      <c r="F188" s="4"/>
    </row>
    <row r="189" spans="1:8" ht="15.75" x14ac:dyDescent="0.25">
      <c r="A189" s="7" t="s">
        <v>170</v>
      </c>
      <c r="B189" s="4">
        <v>20654.96</v>
      </c>
      <c r="C189" s="4">
        <v>17093.68</v>
      </c>
      <c r="D189" s="4">
        <v>22125</v>
      </c>
      <c r="E189" s="4">
        <v>22788.75</v>
      </c>
      <c r="F189" s="4">
        <f t="shared" si="14"/>
        <v>663.75</v>
      </c>
      <c r="G189" t="s">
        <v>225</v>
      </c>
      <c r="H189" s="17">
        <v>0.75549999999999995</v>
      </c>
    </row>
    <row r="190" spans="1:8" ht="15.75" x14ac:dyDescent="0.25">
      <c r="A190" s="7" t="s">
        <v>171</v>
      </c>
      <c r="B190" s="4">
        <v>20154.96</v>
      </c>
      <c r="C190" s="4">
        <v>16593.82</v>
      </c>
      <c r="D190" s="4">
        <v>22125</v>
      </c>
      <c r="E190" s="4">
        <v>22788.75</v>
      </c>
      <c r="F190" s="4">
        <f t="shared" si="14"/>
        <v>663.75</v>
      </c>
      <c r="H190" s="17">
        <v>0.75549999999999995</v>
      </c>
    </row>
    <row r="191" spans="1:8" ht="15.75" x14ac:dyDescent="0.25">
      <c r="A191" s="7" t="s">
        <v>172</v>
      </c>
      <c r="B191" s="5">
        <v>3083.76</v>
      </c>
      <c r="C191" s="5">
        <v>2538.9</v>
      </c>
      <c r="D191" s="5">
        <v>3385.13</v>
      </c>
      <c r="E191" s="5">
        <v>3486.68</v>
      </c>
      <c r="F191" s="5">
        <f t="shared" si="14"/>
        <v>101.54999999999973</v>
      </c>
    </row>
    <row r="192" spans="1:8" ht="15.75" x14ac:dyDescent="0.25">
      <c r="A192" s="7" t="s">
        <v>142</v>
      </c>
      <c r="B192" s="4">
        <f>SUM(B189:B191)</f>
        <v>43893.68</v>
      </c>
      <c r="C192" s="4">
        <f t="shared" ref="C192:E192" si="21">SUM(C189:C191)</f>
        <v>36226.400000000001</v>
      </c>
      <c r="D192" s="4">
        <f t="shared" si="21"/>
        <v>47635.13</v>
      </c>
      <c r="E192" s="4">
        <f t="shared" si="21"/>
        <v>49064.18</v>
      </c>
      <c r="F192" s="4">
        <f t="shared" si="14"/>
        <v>1429.0500000000029</v>
      </c>
    </row>
    <row r="193" spans="1:8" ht="15.75" x14ac:dyDescent="0.25">
      <c r="A193" s="7" t="s">
        <v>143</v>
      </c>
      <c r="B193" s="4"/>
      <c r="C193" s="4"/>
      <c r="D193" s="4"/>
      <c r="E193" s="4"/>
      <c r="F193" s="4">
        <f t="shared" si="14"/>
        <v>0</v>
      </c>
    </row>
    <row r="194" spans="1:8" ht="15.75" x14ac:dyDescent="0.25">
      <c r="A194" s="7" t="s">
        <v>173</v>
      </c>
      <c r="B194" s="4">
        <v>5912.16</v>
      </c>
      <c r="C194" s="4">
        <v>4915.71</v>
      </c>
      <c r="D194" s="4">
        <v>6490</v>
      </c>
      <c r="E194" s="4">
        <v>6684.7</v>
      </c>
      <c r="F194" s="4">
        <f t="shared" si="14"/>
        <v>194.69999999999982</v>
      </c>
      <c r="H194" s="19">
        <v>1</v>
      </c>
    </row>
    <row r="195" spans="1:8" ht="15.75" x14ac:dyDescent="0.25">
      <c r="A195" s="7" t="s">
        <v>174</v>
      </c>
      <c r="B195" s="4">
        <v>1612.44</v>
      </c>
      <c r="C195" s="4">
        <v>1340.64</v>
      </c>
      <c r="D195" s="4">
        <v>1770</v>
      </c>
      <c r="E195" s="4">
        <v>1823.1</v>
      </c>
      <c r="F195" s="4">
        <f t="shared" si="14"/>
        <v>53.099999999999909</v>
      </c>
      <c r="H195" s="19">
        <v>1</v>
      </c>
    </row>
    <row r="196" spans="1:8" ht="15.75" x14ac:dyDescent="0.25">
      <c r="A196" s="7" t="s">
        <v>175</v>
      </c>
      <c r="B196" s="4">
        <v>9824.35</v>
      </c>
      <c r="C196" s="4">
        <v>7715.99</v>
      </c>
      <c r="D196" s="4">
        <v>9727</v>
      </c>
      <c r="E196" s="4">
        <v>9727</v>
      </c>
      <c r="F196" s="4">
        <f t="shared" si="14"/>
        <v>0</v>
      </c>
      <c r="H196" s="19">
        <v>1</v>
      </c>
    </row>
    <row r="197" spans="1:8" ht="15.75" x14ac:dyDescent="0.25">
      <c r="A197" s="7" t="s">
        <v>176</v>
      </c>
      <c r="B197" s="5">
        <v>806.28</v>
      </c>
      <c r="C197" s="5">
        <v>670.41</v>
      </c>
      <c r="D197" s="5">
        <v>661.33</v>
      </c>
      <c r="E197" s="5">
        <v>661.33</v>
      </c>
      <c r="F197" s="5">
        <f t="shared" si="14"/>
        <v>0</v>
      </c>
      <c r="H197" s="19">
        <v>1</v>
      </c>
    </row>
    <row r="198" spans="1:8" ht="15.75" x14ac:dyDescent="0.25">
      <c r="A198" s="7" t="s">
        <v>148</v>
      </c>
      <c r="B198" s="4">
        <f>SUM(B194:B197)</f>
        <v>18155.23</v>
      </c>
      <c r="C198" s="4">
        <f t="shared" ref="C198:E198" si="22">SUM(C194:C197)</f>
        <v>14642.75</v>
      </c>
      <c r="D198" s="4">
        <f t="shared" si="22"/>
        <v>18648.330000000002</v>
      </c>
      <c r="E198" s="4">
        <f t="shared" si="22"/>
        <v>18896.13</v>
      </c>
      <c r="F198" s="4">
        <f t="shared" si="14"/>
        <v>247.79999999999927</v>
      </c>
    </row>
    <row r="199" spans="1:8" ht="15.75" x14ac:dyDescent="0.25">
      <c r="A199" s="7" t="s">
        <v>149</v>
      </c>
      <c r="B199" s="4"/>
      <c r="C199" s="4"/>
      <c r="D199" s="4"/>
      <c r="E199" s="4"/>
      <c r="F199" s="4">
        <f t="shared" si="14"/>
        <v>0</v>
      </c>
    </row>
    <row r="200" spans="1:8" ht="15.75" x14ac:dyDescent="0.25">
      <c r="A200" s="7" t="s">
        <v>177</v>
      </c>
      <c r="B200" s="4" t="s">
        <v>6</v>
      </c>
      <c r="C200" s="4" t="s">
        <v>6</v>
      </c>
      <c r="D200" s="4">
        <v>450</v>
      </c>
      <c r="E200" s="4">
        <v>450</v>
      </c>
      <c r="F200" s="4">
        <f t="shared" si="14"/>
        <v>0</v>
      </c>
    </row>
    <row r="201" spans="1:8" ht="15.75" x14ac:dyDescent="0.25">
      <c r="A201" s="7" t="s">
        <v>178</v>
      </c>
      <c r="B201" s="4" t="s">
        <v>6</v>
      </c>
      <c r="C201" s="4" t="s">
        <v>6</v>
      </c>
      <c r="D201" s="4">
        <v>750</v>
      </c>
      <c r="E201" s="4">
        <v>750</v>
      </c>
      <c r="F201" s="4">
        <f t="shared" si="14"/>
        <v>0</v>
      </c>
    </row>
    <row r="202" spans="1:8" ht="15.75" x14ac:dyDescent="0.25">
      <c r="A202" s="7" t="s">
        <v>179</v>
      </c>
      <c r="B202" s="4" t="s">
        <v>6</v>
      </c>
      <c r="C202" s="4" t="s">
        <v>6</v>
      </c>
      <c r="D202" s="4">
        <v>400</v>
      </c>
      <c r="E202" s="4">
        <v>400</v>
      </c>
      <c r="F202" s="4">
        <f t="shared" si="14"/>
        <v>0</v>
      </c>
    </row>
    <row r="203" spans="1:8" ht="15.75" x14ac:dyDescent="0.25">
      <c r="A203" s="7" t="s">
        <v>180</v>
      </c>
      <c r="B203" s="5" t="s">
        <v>6</v>
      </c>
      <c r="C203" s="5" t="s">
        <v>6</v>
      </c>
      <c r="D203" s="5">
        <v>400</v>
      </c>
      <c r="E203" s="5">
        <v>400</v>
      </c>
      <c r="F203" s="5">
        <f t="shared" si="14"/>
        <v>0</v>
      </c>
    </row>
    <row r="204" spans="1:8" ht="15.75" x14ac:dyDescent="0.25">
      <c r="A204" s="7" t="s">
        <v>154</v>
      </c>
      <c r="B204" s="6">
        <f>SUM(B200:B203)</f>
        <v>0</v>
      </c>
      <c r="C204" s="6">
        <f t="shared" ref="C204:E204" si="23">SUM(C200:C203)</f>
        <v>0</v>
      </c>
      <c r="D204" s="6">
        <f t="shared" si="23"/>
        <v>2000</v>
      </c>
      <c r="E204" s="6">
        <f t="shared" si="23"/>
        <v>2000</v>
      </c>
      <c r="F204" s="5">
        <f t="shared" si="14"/>
        <v>0</v>
      </c>
    </row>
    <row r="205" spans="1:8" ht="15.75" x14ac:dyDescent="0.25">
      <c r="A205" s="7" t="s">
        <v>181</v>
      </c>
      <c r="B205" s="4">
        <f>++B198+B192</f>
        <v>62048.91</v>
      </c>
      <c r="C205" s="4">
        <f t="shared" ref="C205" si="24">++C198+C192</f>
        <v>50869.15</v>
      </c>
      <c r="D205" s="4">
        <f>++D192+D198+D204</f>
        <v>68283.459999999992</v>
      </c>
      <c r="E205" s="4">
        <f>+E192+E198+E204</f>
        <v>69960.31</v>
      </c>
      <c r="F205" s="4">
        <f>+E205-D205</f>
        <v>1676.8500000000058</v>
      </c>
    </row>
    <row r="206" spans="1:8" ht="15.75" x14ac:dyDescent="0.25">
      <c r="A206" s="7" t="s">
        <v>182</v>
      </c>
      <c r="B206" s="4"/>
      <c r="C206" s="4"/>
      <c r="D206" s="4"/>
      <c r="E206" s="4"/>
      <c r="F206" s="4">
        <f t="shared" si="14"/>
        <v>0</v>
      </c>
    </row>
    <row r="207" spans="1:8" ht="15.75" x14ac:dyDescent="0.25">
      <c r="A207" s="7" t="s">
        <v>183</v>
      </c>
      <c r="B207" s="4">
        <v>32468</v>
      </c>
      <c r="C207" s="4">
        <v>25161.02</v>
      </c>
      <c r="D207" s="4">
        <v>33081.440000000002</v>
      </c>
      <c r="E207" s="4">
        <v>34073.879999999997</v>
      </c>
      <c r="F207" s="4">
        <f t="shared" si="14"/>
        <v>992.43999999999505</v>
      </c>
      <c r="G207" t="s">
        <v>225</v>
      </c>
    </row>
    <row r="208" spans="1:8" ht="15.75" x14ac:dyDescent="0.25">
      <c r="A208" s="7" t="s">
        <v>184</v>
      </c>
      <c r="B208" s="4">
        <v>3291.61</v>
      </c>
      <c r="C208" s="4">
        <v>2247.38</v>
      </c>
      <c r="D208" s="4">
        <v>4176.8999999999996</v>
      </c>
      <c r="E208" s="4">
        <v>4176.8999999999996</v>
      </c>
      <c r="F208" s="4">
        <f t="shared" si="14"/>
        <v>0</v>
      </c>
    </row>
    <row r="209" spans="1:7" ht="15.75" x14ac:dyDescent="0.25">
      <c r="A209" s="7" t="s">
        <v>185</v>
      </c>
      <c r="B209" s="4">
        <v>1615</v>
      </c>
      <c r="C209" s="4">
        <v>1540</v>
      </c>
      <c r="D209" s="4">
        <v>6552</v>
      </c>
      <c r="E209" s="4">
        <v>6552</v>
      </c>
      <c r="F209" s="4">
        <f t="shared" si="14"/>
        <v>0</v>
      </c>
    </row>
    <row r="210" spans="1:7" ht="15.75" x14ac:dyDescent="0.25">
      <c r="A210" s="7" t="s">
        <v>186</v>
      </c>
      <c r="B210" s="4">
        <v>38971.760000000002</v>
      </c>
      <c r="C210" s="4">
        <v>30185.18</v>
      </c>
      <c r="D210" s="4">
        <v>39780.32</v>
      </c>
      <c r="E210" s="4">
        <v>40973.730000000003</v>
      </c>
      <c r="F210" s="4">
        <f t="shared" si="14"/>
        <v>1193.4100000000035</v>
      </c>
      <c r="G210" t="s">
        <v>225</v>
      </c>
    </row>
    <row r="211" spans="1:7" ht="15.75" x14ac:dyDescent="0.25">
      <c r="A211" s="7" t="s">
        <v>187</v>
      </c>
      <c r="B211" s="4">
        <v>15160</v>
      </c>
      <c r="C211" s="4">
        <v>11050</v>
      </c>
      <c r="D211" s="4">
        <v>16380</v>
      </c>
      <c r="E211" s="4">
        <v>16380</v>
      </c>
      <c r="F211" s="4">
        <f t="shared" si="14"/>
        <v>0</v>
      </c>
    </row>
    <row r="212" spans="1:7" ht="15.75" x14ac:dyDescent="0.25">
      <c r="A212" s="7" t="s">
        <v>188</v>
      </c>
      <c r="B212" s="4">
        <v>10028.75</v>
      </c>
      <c r="C212" s="4">
        <v>6956.25</v>
      </c>
      <c r="D212" s="4">
        <v>13000</v>
      </c>
      <c r="E212" s="4">
        <v>13390</v>
      </c>
      <c r="F212" s="4">
        <f t="shared" si="14"/>
        <v>390</v>
      </c>
      <c r="G212" t="s">
        <v>225</v>
      </c>
    </row>
    <row r="213" spans="1:7" ht="15.75" x14ac:dyDescent="0.25">
      <c r="A213" s="7" t="s">
        <v>189</v>
      </c>
      <c r="B213" s="4">
        <v>2075</v>
      </c>
      <c r="C213" s="4">
        <v>4650</v>
      </c>
      <c r="D213" s="4">
        <v>6500</v>
      </c>
      <c r="E213" s="4">
        <v>6695</v>
      </c>
      <c r="F213" s="4">
        <f t="shared" si="14"/>
        <v>195</v>
      </c>
      <c r="G213" t="s">
        <v>225</v>
      </c>
    </row>
    <row r="214" spans="1:7" ht="15.75" x14ac:dyDescent="0.25">
      <c r="A214" s="7" t="s">
        <v>190</v>
      </c>
      <c r="B214" s="4">
        <v>1687.5</v>
      </c>
      <c r="C214" s="4" t="s">
        <v>6</v>
      </c>
      <c r="D214" s="4" t="s">
        <v>6</v>
      </c>
      <c r="E214" s="4" t="s">
        <v>6</v>
      </c>
      <c r="F214" s="4">
        <v>0</v>
      </c>
    </row>
    <row r="215" spans="1:7" ht="15.75" x14ac:dyDescent="0.25">
      <c r="A215" s="7" t="s">
        <v>208</v>
      </c>
      <c r="B215" s="5">
        <v>0</v>
      </c>
      <c r="C215" s="5">
        <v>0</v>
      </c>
      <c r="D215" s="5">
        <v>0</v>
      </c>
      <c r="E215" s="5">
        <v>3000</v>
      </c>
      <c r="F215" s="5">
        <f>+E215</f>
        <v>3000</v>
      </c>
    </row>
    <row r="216" spans="1:7" ht="15.75" x14ac:dyDescent="0.25">
      <c r="A216" s="7" t="s">
        <v>191</v>
      </c>
      <c r="B216" s="6">
        <f>SUM(B207:B215)</f>
        <v>105297.62</v>
      </c>
      <c r="C216" s="6">
        <f>SUM(C207:C215)</f>
        <v>81789.83</v>
      </c>
      <c r="D216" s="6">
        <f>SUM(D207:D215)</f>
        <v>119470.66</v>
      </c>
      <c r="E216" s="6">
        <f>SUM(E207:E215)</f>
        <v>125241.51000000001</v>
      </c>
      <c r="F216" s="6">
        <f t="shared" si="14"/>
        <v>5770.8500000000058</v>
      </c>
    </row>
    <row r="217" spans="1:7" ht="15.75" x14ac:dyDescent="0.25">
      <c r="A217" s="7" t="s">
        <v>192</v>
      </c>
      <c r="B217" s="6">
        <f>+B216+B205+B186+B167</f>
        <v>410654.57</v>
      </c>
      <c r="C217" s="6">
        <f>+C216+C205+C186+C167</f>
        <v>318973.93000000005</v>
      </c>
      <c r="D217" s="6">
        <f>+D216+D205+D186+D167</f>
        <v>442492.89</v>
      </c>
      <c r="E217" s="6">
        <f>+E216+E205+E186+E167</f>
        <v>456539.23000000004</v>
      </c>
      <c r="F217" s="6">
        <f t="shared" si="14"/>
        <v>14046.340000000026</v>
      </c>
    </row>
    <row r="218" spans="1:7" ht="15.75" x14ac:dyDescent="0.25">
      <c r="A218" s="7" t="s">
        <v>193</v>
      </c>
      <c r="B218" s="5">
        <f>+B217+B147+B128</f>
        <v>498710.95999999996</v>
      </c>
      <c r="C218" s="5">
        <f>+C217+C147+C128</f>
        <v>388637.51</v>
      </c>
      <c r="D218" s="5">
        <f>+D217+D147+D128</f>
        <v>545670.89</v>
      </c>
      <c r="E218" s="5">
        <f>+E217+E147+E128</f>
        <v>560817.23</v>
      </c>
      <c r="F218" s="5">
        <f t="shared" si="14"/>
        <v>15146.339999999967</v>
      </c>
    </row>
    <row r="219" spans="1:7" ht="16.5" thickBot="1" x14ac:dyDescent="0.3">
      <c r="A219" s="7" t="s">
        <v>194</v>
      </c>
      <c r="B219" s="12">
        <f>+B218+B118+B70</f>
        <v>570977.06999999995</v>
      </c>
      <c r="C219" s="12">
        <f>+C218+C118+C70</f>
        <v>448091.59</v>
      </c>
      <c r="D219" s="12">
        <f>+D218+D118+D70</f>
        <v>634323.21</v>
      </c>
      <c r="E219" s="12">
        <f>+E218+E118+E70</f>
        <v>658901.23</v>
      </c>
      <c r="F219" s="12">
        <f t="shared" si="14"/>
        <v>24578.020000000019</v>
      </c>
      <c r="G219" s="17">
        <f>+(E219-D219)/E219</f>
        <v>3.7301523932502023E-2</v>
      </c>
    </row>
    <row r="220" spans="1:7" hidden="1" x14ac:dyDescent="0.25">
      <c r="A220" t="s">
        <v>195</v>
      </c>
      <c r="B220" s="1">
        <f>+B19-B219</f>
        <v>31115.980000000098</v>
      </c>
      <c r="C220" s="1">
        <f>+C19-C219</f>
        <v>-131264.09000000003</v>
      </c>
      <c r="D220" s="1">
        <f>+D19-D219</f>
        <v>-3081.0200000000186</v>
      </c>
      <c r="E220" s="1">
        <f>+E19-E219</f>
        <v>-658901.23</v>
      </c>
    </row>
    <row r="221" spans="1:7" ht="15.75" thickTop="1" x14ac:dyDescent="0.25">
      <c r="B221" s="1"/>
      <c r="C221" s="1"/>
      <c r="D221" s="1"/>
      <c r="E221" s="1"/>
    </row>
    <row r="222" spans="1:7" ht="15.75" x14ac:dyDescent="0.25">
      <c r="A222" s="7" t="s">
        <v>224</v>
      </c>
      <c r="B222" s="16">
        <v>46125</v>
      </c>
    </row>
  </sheetData>
  <printOptions gridLines="1"/>
  <pageMargins left="0.25" right="0.25" top="0.75" bottom="0.75" header="0.3" footer="0.3"/>
  <pageSetup scale="70" fitToHeight="0" orientation="landscape" horizontalDpi="300" verticalDpi="30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 Budget Preparation 2026-</vt:lpstr>
      <vt:lpstr>a</vt:lpstr>
      <vt:lpstr>'Annual Budget Preparation 2026-'!Print_Titles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Walker</dc:creator>
  <cp:lastModifiedBy>Theresa Walker</cp:lastModifiedBy>
  <cp:lastPrinted>2026-04-13T13:39:46Z</cp:lastPrinted>
  <dcterms:created xsi:type="dcterms:W3CDTF">2026-03-13T16:11:16Z</dcterms:created>
  <dcterms:modified xsi:type="dcterms:W3CDTF">2026-04-13T21:23:45Z</dcterms:modified>
</cp:coreProperties>
</file>